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I:\iTFE\ITFE Quality Framework\Schedule of Fees\"/>
    </mc:Choice>
  </mc:AlternateContent>
  <xr:revisionPtr revIDLastSave="0" documentId="8_{55F195C1-C067-4FD4-A934-D03EB437BC59}" xr6:coauthVersionLast="47" xr6:coauthVersionMax="47" xr10:uidLastSave="{00000000-0000-0000-0000-000000000000}"/>
  <bookViews>
    <workbookView xWindow="57480" yWindow="-120" windowWidth="29040" windowHeight="15720" tabRatio="1000" activeTab="2" xr2:uid="{00000000-000D-0000-FFFF-FFFF00000000}"/>
  </bookViews>
  <sheets>
    <sheet name="VIC" sheetId="11" r:id="rId1"/>
    <sheet name="NSW" sheetId="9" r:id="rId2"/>
    <sheet name="QLD " sheetId="10" r:id="rId3"/>
    <sheet name="SA" sheetId="4" r:id="rId4"/>
    <sheet name="ACT" sheetId="7" r:id="rId5"/>
    <sheet name="TAS" sheetId="8" r:id="rId6"/>
  </sheets>
  <definedNames>
    <definedName name="_xlnm._FilterDatabase" localSheetId="3" hidden="1">SA!$A$7:$Q$30</definedName>
    <definedName name="_xlnm.Print_Area" localSheetId="4">ACT!$A$1:$H$29</definedName>
    <definedName name="_xlnm.Print_Area" localSheetId="1">NSW!$A$1:$K$31</definedName>
    <definedName name="_xlnm.Print_Area" localSheetId="2">'QLD '!$A$1:$M$37</definedName>
    <definedName name="_xlnm.Print_Area" localSheetId="3">SA!$A$1:$M$34</definedName>
    <definedName name="_xlnm.Print_Area" localSheetId="5">TAS!$A$1:$G$30</definedName>
    <definedName name="_xlnm.Print_Area" localSheetId="0">VIC!$A$1:$N$32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10" l="1"/>
  <c r="I34" i="10"/>
  <c r="H34" i="10"/>
  <c r="J36" i="10"/>
  <c r="I36" i="10"/>
  <c r="H36" i="10"/>
  <c r="J35" i="10"/>
  <c r="I35" i="10"/>
  <c r="H35" i="10"/>
  <c r="I33" i="10"/>
  <c r="J33" i="10" s="1"/>
  <c r="J37" i="10"/>
  <c r="I37" i="10"/>
  <c r="H37" i="10"/>
  <c r="J32" i="10"/>
  <c r="I32" i="10"/>
  <c r="H32" i="10"/>
  <c r="J27" i="10"/>
  <c r="I27" i="10"/>
  <c r="H27" i="10"/>
  <c r="J24" i="10"/>
  <c r="I24" i="10"/>
  <c r="H24" i="10"/>
  <c r="J23" i="10"/>
  <c r="I23" i="10"/>
  <c r="H23" i="10"/>
  <c r="I26" i="10" l="1"/>
  <c r="J26" i="10" s="1"/>
  <c r="J22" i="10"/>
  <c r="I22" i="10"/>
  <c r="H22" i="10"/>
  <c r="J21" i="10" l="1"/>
  <c r="I21" i="10"/>
  <c r="J16" i="10"/>
  <c r="I16" i="10"/>
  <c r="H16" i="10"/>
  <c r="J13" i="10"/>
  <c r="I13" i="10"/>
  <c r="J12" i="10"/>
  <c r="I12" i="10"/>
  <c r="J11" i="10" l="1"/>
  <c r="I11" i="10"/>
  <c r="H11" i="10"/>
  <c r="J9" i="10"/>
  <c r="I9" i="10"/>
  <c r="H9" i="10"/>
  <c r="H8" i="10"/>
  <c r="J22" i="4"/>
  <c r="I22" i="4"/>
  <c r="K20" i="11" l="1"/>
  <c r="I20" i="11"/>
  <c r="L20" i="11" s="1"/>
  <c r="K18" i="11"/>
  <c r="I18" i="11"/>
  <c r="L18" i="11" s="1"/>
  <c r="K17" i="11"/>
  <c r="I17" i="11"/>
  <c r="L17" i="11" s="1"/>
  <c r="K15" i="11"/>
  <c r="I15" i="11"/>
  <c r="L15" i="11" s="1"/>
  <c r="K11" i="11"/>
  <c r="I11" i="11"/>
  <c r="L11" i="11" s="1"/>
  <c r="I30" i="4"/>
  <c r="I29" i="4"/>
  <c r="I26" i="4"/>
  <c r="I25" i="4"/>
  <c r="I24" i="4"/>
  <c r="I20" i="4"/>
  <c r="I19" i="4"/>
  <c r="I18" i="4"/>
  <c r="I17" i="4"/>
  <c r="I15" i="4"/>
  <c r="I7" i="4"/>
</calcChain>
</file>

<file path=xl/sharedStrings.xml><?xml version="1.0" encoding="utf-8"?>
<sst xmlns="http://schemas.openxmlformats.org/spreadsheetml/2006/main" count="649" uniqueCount="215">
  <si>
    <t>Qualification Code</t>
  </si>
  <si>
    <t>Qualification Title</t>
  </si>
  <si>
    <t>Notes:</t>
  </si>
  <si>
    <t>Certificate IV in Workplace Health &amp; Safety</t>
  </si>
  <si>
    <t>Full Fee for Service Student</t>
  </si>
  <si>
    <t>BSB41419</t>
  </si>
  <si>
    <t>Certificate IV in Travel and Tourism</t>
  </si>
  <si>
    <t>Diploma of Leadership and Management</t>
  </si>
  <si>
    <t>BSB30120</t>
  </si>
  <si>
    <t>Certificate III in Business</t>
  </si>
  <si>
    <t>BSB40120</t>
  </si>
  <si>
    <t>Certificate IV in Business</t>
  </si>
  <si>
    <t>BSB40520</t>
  </si>
  <si>
    <t>Certificate IV in Leadership and Management</t>
  </si>
  <si>
    <t>BSB50420</t>
  </si>
  <si>
    <t>BSB50120</t>
  </si>
  <si>
    <t>Diploma of Business</t>
  </si>
  <si>
    <t>Certificate III in Early Childhood Education and Care</t>
  </si>
  <si>
    <t>Certificate II in Hospitality</t>
  </si>
  <si>
    <t>Certificate III in Travel</t>
  </si>
  <si>
    <t>Certificate III in Hospitality</t>
  </si>
  <si>
    <t>Certificate IV in Hospitality</t>
  </si>
  <si>
    <t>BSB30220</t>
  </si>
  <si>
    <t>Certificate III in Entrepreneurship and New Business</t>
  </si>
  <si>
    <t>CHC30121</t>
  </si>
  <si>
    <t>Certificate III in Community Services</t>
  </si>
  <si>
    <t>CHC32015</t>
  </si>
  <si>
    <t>Diploma of Early Childhood Education and Care</t>
  </si>
  <si>
    <t>TLI30321</t>
  </si>
  <si>
    <t>Certificate III in Supply Chain Operations</t>
  </si>
  <si>
    <t>Certificate III in Driving Operations</t>
  </si>
  <si>
    <t>N/A</t>
  </si>
  <si>
    <t>SIT20322</t>
  </si>
  <si>
    <t>SIT30222</t>
  </si>
  <si>
    <t>SIT30622</t>
  </si>
  <si>
    <t>SIT40422</t>
  </si>
  <si>
    <t>TLI31222</t>
  </si>
  <si>
    <t xml:space="preserve">Certificate III in Individual Support </t>
  </si>
  <si>
    <t>CHC33021</t>
  </si>
  <si>
    <t>SIT40122</t>
  </si>
  <si>
    <t>Course Details</t>
  </si>
  <si>
    <t>Government Subsidised Tuition Fee</t>
  </si>
  <si>
    <t>Student Co-Contribution Fee per Schedule Hour</t>
  </si>
  <si>
    <t xml:space="preserve">2. This training is delivered with NSW and Commonwealth funding under the Smart &amp; Skilled Program where the applicant meets the eligibility criteria. </t>
  </si>
  <si>
    <t>Participant Course Fee</t>
  </si>
  <si>
    <t xml:space="preserve">2. This training is delivered with Tasmanian and Commonwealth funding under the Skills Tasmania Program where the applicant meets the eligibility criteria. </t>
  </si>
  <si>
    <t>Course Title</t>
  </si>
  <si>
    <t>Course Code</t>
  </si>
  <si>
    <t>Course Currency</t>
  </si>
  <si>
    <t>Traineeship/ Apprenticeship</t>
  </si>
  <si>
    <t>Non-Traineeship/ Apprenticeship</t>
  </si>
  <si>
    <t>Tuition Fee</t>
  </si>
  <si>
    <t>Govt Funded Students with Concession</t>
  </si>
  <si>
    <t xml:space="preserve">Govt Funded Students </t>
  </si>
  <si>
    <t>Total Fees payable</t>
  </si>
  <si>
    <t>Govt Funded First Nations Students (Aboriginal/ Torres Strait Islander)</t>
  </si>
  <si>
    <t>Full Fee for Service Students</t>
  </si>
  <si>
    <t>ICT30519</t>
  </si>
  <si>
    <t>Certificate III in Telecommunications Technology</t>
  </si>
  <si>
    <t>Current</t>
  </si>
  <si>
    <t>3. The Enrolment Fee covers administrative costs to process enrolments and is non-refundable (for more information, refer to our Fees and Refunds Policy).</t>
  </si>
  <si>
    <t>5. Fee waivers are offered to eligible students. This means that the student does not need to pay tuition fees. Eligible students include Aboriginal and Torres Strait Islander students, Youth Access Initiative students, students from the Judy Lazarus Transition Centre and young people on community-based orders.</t>
  </si>
  <si>
    <t xml:space="preserve">Total Government Contribution* 
Regional </t>
  </si>
  <si>
    <t xml:space="preserve"> </t>
  </si>
  <si>
    <t>Qualification 
Code</t>
  </si>
  <si>
    <t>Qualification 
Name</t>
  </si>
  <si>
    <t>Certificate IV in Work Health and Safety</t>
  </si>
  <si>
    <t>HLT33021</t>
  </si>
  <si>
    <t>Certificate III in Allied Health Assistance</t>
  </si>
  <si>
    <t>Entitlement A&amp;T (Traineeships)</t>
  </si>
  <si>
    <t>Entitlement Full Qualifications</t>
  </si>
  <si>
    <t>Targeted Priorities Full Qualifications</t>
  </si>
  <si>
    <t>ICT41219</t>
  </si>
  <si>
    <t>Certificate IV in Telecommunications Technology Engineering</t>
  </si>
  <si>
    <t>Certificate III in Individual Support (Ageing)</t>
  </si>
  <si>
    <t>Certificate III in Individual Support (Disability)</t>
  </si>
  <si>
    <t>Fee for Service 
(inc $500 enrolment fee)</t>
  </si>
  <si>
    <t>Full Fee for Service Student (includes enrolment fee)</t>
  </si>
  <si>
    <t>Participant Course Fee - Concession</t>
  </si>
  <si>
    <t xml:space="preserve"> Government Subsidised Contribution</t>
  </si>
  <si>
    <t>4. Concession on tuition fees are available for Government subsidised training in courses up to and including Certificate IV level.</t>
  </si>
  <si>
    <t>3. iTFE charge an Enrolment Fee on Fee for Service training, this covers administrative costs to process enrolments and is non-refundable (for more information, refer to our Fees and Refunds Policy).</t>
  </si>
  <si>
    <t>Currency</t>
  </si>
  <si>
    <t>Government Contribution User Choice - (Traineeship/ New Worker)</t>
  </si>
  <si>
    <t>Government Contribution - User Choice (Traineeship/ Existing Worker)</t>
  </si>
  <si>
    <t>Government Contribution (Traineeship/ Apprenticeship)- New Worker</t>
  </si>
  <si>
    <t>Government Contribution (Traineeship/ Apprenticeship)- Existing Worker</t>
  </si>
  <si>
    <t>3. Concession on tuition fees are available for Government subsidised training in courses for eligible applicants.</t>
  </si>
  <si>
    <t>Course details</t>
  </si>
  <si>
    <t>Government Subsidised Contribution and Program Streams</t>
  </si>
  <si>
    <t>Government Subsidised Student Fees</t>
  </si>
  <si>
    <t xml:space="preserve">Enrolment Fee- Government Funded Students </t>
  </si>
  <si>
    <t>Enrolment Fee- Government Funded Students with Concession</t>
  </si>
  <si>
    <t>Y</t>
  </si>
  <si>
    <t>Student Subsidised Fees</t>
  </si>
  <si>
    <t>Indicative Total Student Co-Contribution Fee Per Course</t>
  </si>
  <si>
    <t>N</t>
  </si>
  <si>
    <t xml:space="preserve">N </t>
  </si>
  <si>
    <t>3. The enrolment Fee for full fee for service covers administrative costs to process enrolments and is non-refundable (for more information, refer to our Fees and Refunds Policy).</t>
  </si>
  <si>
    <t xml:space="preserve">6. Applicants seeking Recognition of Prior Learning (RPL) will incur an additional cost of $250.00 per unit. </t>
  </si>
  <si>
    <t>4. Students enrolling into the Entitlement A&amp;T program stream can access fee-free training where the applicant meets the eligibility criteria.</t>
  </si>
  <si>
    <t xml:space="preserve">7. Fee Exemptions  : Eligible Aboriginal students are entitled to fee-free government subsidised training in priority skill areas </t>
  </si>
  <si>
    <t>5. Tuition fee charges are divided up proportionally across each individual unit of competency. Credit Transfers are fee exempt.</t>
  </si>
  <si>
    <t>6. iTFE charge an Enrolment Fee on Fee for Service training, this covers administrative costs to process enrolments and is non-refundable (for more information, refer to our Fees and Refunds Policy).</t>
  </si>
  <si>
    <t>10983NAT</t>
  </si>
  <si>
    <t>Certificate III in Outside School Hours Care</t>
  </si>
  <si>
    <t>1.  The student tuition fees as published are subject to change given individual circumstances at enrolment.</t>
  </si>
  <si>
    <r>
      <t>10. Please refer to the Fees and Refund policy on our website</t>
    </r>
    <r>
      <rPr>
        <sz val="10"/>
        <color theme="3" tint="0.39997558519241921"/>
        <rFont val="Calibri"/>
        <family val="2"/>
        <scheme val="minor"/>
      </rPr>
      <t xml:space="preserve"> www.itfe.edu.au</t>
    </r>
    <r>
      <rPr>
        <sz val="10"/>
        <color theme="1"/>
        <rFont val="Calibri"/>
        <family val="2"/>
        <scheme val="minor"/>
      </rPr>
      <t xml:space="preserve"> for a full list of additional fees and charges.</t>
    </r>
  </si>
  <si>
    <r>
      <t>9. Please refer to the Fees and Refund policy on our website</t>
    </r>
    <r>
      <rPr>
        <sz val="10"/>
        <color theme="3" tint="0.39997558519241921"/>
        <rFont val="Calibri"/>
        <family val="2"/>
        <scheme val="minor"/>
      </rPr>
      <t xml:space="preserve"> www.itfe.edu.au</t>
    </r>
    <r>
      <rPr>
        <sz val="10"/>
        <color theme="1"/>
        <rFont val="Calibri"/>
        <family val="2"/>
        <scheme val="minor"/>
      </rPr>
      <t xml:space="preserve"> for a full list of additional fees and charges.</t>
    </r>
  </si>
  <si>
    <t xml:space="preserve">5. Applicants seeking Recognition of Prior Learning (RPL) will incur an additional cost of $250.00 per unit. </t>
  </si>
  <si>
    <t>4. Concession rates on tuition fees are available for courses up to and including Certificate IV level. To be eligible, the student must provide a current : a) Health Care Card issued by the Commonwealth; or b) Pensioner Concession Card; or c) Veteran’s 
Gold Card. A dependent spouse or dependent child of a cardholder is also entitled to the Fee Concession.</t>
  </si>
  <si>
    <t>7. Replacement/additional copies of certificates/statements of attainment may incur a cost of $25.00 per certificate</t>
  </si>
  <si>
    <t>9. Enrolment fees may vary to the above for commercial agreements. The enrolment fee will be confirmed during the application process. </t>
  </si>
  <si>
    <t>3. Student Fees are currently applicable to Entitlement Full Qualifications and Targeted Priorities Full Qualifications.The fees as per the schedule are indicative. Actual fees are calculated using the online 'Smart &amp; Skilled Provider Calculator' and reflected in the statement of fees at the enrolment stage.</t>
  </si>
  <si>
    <t xml:space="preserve">2. This training is delivered with South Australian and Commonwealth funding under the Skilling SA program where the applicant meets the eligibility criteria. </t>
  </si>
  <si>
    <t>6. Replacement/additional copies of certificates/statements of attainment may incur a cost of $25.00 per certificate</t>
  </si>
  <si>
    <t>8. Enrolment fees may vary to the above for commercial agreements. The enrolment fee will be confirmed during the application process. </t>
  </si>
  <si>
    <t xml:space="preserve">2. This training is delivered with ACT and Commonwealth funding under the Australian Apprenticeships (User Choice) Program where the applicant meets the eligibility criteria. </t>
  </si>
  <si>
    <t xml:space="preserve">4. iTFE may offer a fee concession to eligible funded Australian Apprenticeships (AAs) if at the commencement of training the student:- a) hold a current health care card or pension card, or b) can prove genuine hardship. Where the applicant is under 18 years of age this rule will apply if the parent/ guardian holds one of the above cards.
</t>
  </si>
  <si>
    <t xml:space="preserve">5. Fee Exemptions apply in the following circumstances: a) the employer is the training provider for its own Australian Apprentice (AA), or b) the AA leaves one employer and recommences within 12 months with another employer, in the same qualification and with the same training provider, or c) the AA is required to go to a different training provider because of a change of the RTO processes, or d) the student is an ASBA and the school is the training provider.
</t>
  </si>
  <si>
    <t>4. Full Fee For Service Fees include $500.00 enrolment fee which is non-refundable.</t>
  </si>
  <si>
    <t>Student Fees - 1st Qualification</t>
  </si>
  <si>
    <t>Student Fees - 2nd/further qualification</t>
  </si>
  <si>
    <t>Student Fees - Concession</t>
  </si>
  <si>
    <t>Student Co-Contribution Fee per Scheduled Hour</t>
  </si>
  <si>
    <t>NSW</t>
  </si>
  <si>
    <t>QLD</t>
  </si>
  <si>
    <t>SA</t>
  </si>
  <si>
    <t>VIC</t>
  </si>
  <si>
    <t>TAS</t>
  </si>
  <si>
    <t>ACT</t>
  </si>
  <si>
    <t xml:space="preserve">Institute of Training and Further Education (iTFE) RTO No: 6372 </t>
  </si>
  <si>
    <t>8. Course extensions may incur a cost of $250.00 per trainee per month</t>
  </si>
  <si>
    <t>7. Course extensions may incur a cost of $250.00 per trainee per month</t>
  </si>
  <si>
    <t>8. Course extensions may incur a cost of $250 per trainee per month</t>
  </si>
  <si>
    <t>8. Students with a disability and eligible students who are dependants of Disability Support Pension recipients are exempt from fees for any Smart and Skilled training they undertake.</t>
  </si>
  <si>
    <t>CertificateIV in Work Health and Saftey</t>
  </si>
  <si>
    <t>3. Co-contribution Fees:
For students eligible for funding, iTFE is required to collect a Co-contribution fee (see amount listed above in the Fee Schedule). This may be paid by the student or by a 3rd party.
iTFE will charge 30% of the fees upfront, and the remaining 70% at  3 months after course commencement.  For non-funded students iTFE charge an Enrolment Fee on Fee for Service training, this covers administrative costs to process enrolments and is non-refundable (for more information, refer to our Fees and Refunds Policy).</t>
  </si>
  <si>
    <t>7. Replacement/additional copies of certificates/statements of attainment may incur a cost of $25 per certificate</t>
  </si>
  <si>
    <t xml:space="preserve">6. Applicants seeking Recognition of Prior Learning (RPL) will incur a cost of $250.00 per unit. </t>
  </si>
  <si>
    <t xml:space="preserve">9. Applicants seeking Recognition of Prior Learning (RPL) will incur an additional cost of $250.00 per unit. </t>
  </si>
  <si>
    <t>10. Replacement/additional copies of certificates/statements of attainment may incur a cost of $25.00 per certificate.</t>
  </si>
  <si>
    <t>11. Course extensions may incur a cost of $250.00 per trainee per month.</t>
  </si>
  <si>
    <t>12. Enrolment fees may vary to the above for commercial agreements. The enrolment fee will be confirmed during the application process. </t>
  </si>
  <si>
    <r>
      <t>13. Please refer to the Fees and Refund policy on our website</t>
    </r>
    <r>
      <rPr>
        <sz val="10"/>
        <color theme="3" tint="0.39997558519241921"/>
        <rFont val="Calibri"/>
        <family val="2"/>
        <scheme val="minor"/>
      </rPr>
      <t xml:space="preserve"> www.itfe.edu.au</t>
    </r>
    <r>
      <rPr>
        <sz val="10"/>
        <color theme="1"/>
        <rFont val="Calibri"/>
        <family val="2"/>
        <scheme val="minor"/>
      </rPr>
      <t xml:space="preserve"> for a full list of additional fees and charges.</t>
    </r>
  </si>
  <si>
    <t xml:space="preserve">5. Applicants seeking Recognition of Prior Learning (RPL) will incur a cost of $250.00 per unit. </t>
  </si>
  <si>
    <t>2026 - Statement of Fees</t>
  </si>
  <si>
    <t>V2026.01</t>
  </si>
  <si>
    <t>2026- Statement of Fees</t>
  </si>
  <si>
    <t>2. iTFE is a Skills Assure Supplier (SAS) for Career Boost and Career Start programs. The 2026 Programs are funded by the Queensland Government and provides public funding towards the cost of training and assessment for Queensland students</t>
  </si>
  <si>
    <t>2. Training is delivered with Victorian and Commonwealth funding under the 2026 Skills First Program for eligible applicants for courses indicated in the schedule. For more information on your eligibility and funding options, please refer to the website  www.vic.gov.au/skills-first.</t>
  </si>
  <si>
    <t>Barwon South West</t>
  </si>
  <si>
    <t>Gippsland</t>
  </si>
  <si>
    <t>Grampians</t>
  </si>
  <si>
    <t>Hume</t>
  </si>
  <si>
    <t>Loddon Mallee</t>
  </si>
  <si>
    <t xml:space="preserve">Total Government Contribution Metro </t>
  </si>
  <si>
    <t>*Regional Victoria:</t>
  </si>
  <si>
    <t>VSS (SBATS) Non-Traineeships</t>
  </si>
  <si>
    <t xml:space="preserve">VSS (SBATS) Traineeships </t>
  </si>
  <si>
    <t xml:space="preserve">Certificate III in Individual Support (Ageing) </t>
  </si>
  <si>
    <t xml:space="preserve">Certificate III in Individual Support (Disability) </t>
  </si>
  <si>
    <t>Capping</t>
  </si>
  <si>
    <t>Capped at 22. Location: Murrylands &amp; Riverland. Must enrol before June 2026</t>
  </si>
  <si>
    <t>Government Contribution Fee (Non-Traineeship)</t>
  </si>
  <si>
    <t>Government Contribution Fee (Traineeship)</t>
  </si>
  <si>
    <t>Transitioning</t>
  </si>
  <si>
    <t>Skill Sets</t>
  </si>
  <si>
    <t>CHCSS00133</t>
  </si>
  <si>
    <t>CHCSS00130</t>
  </si>
  <si>
    <t>CHCSS00129</t>
  </si>
  <si>
    <t>CHCSS00070</t>
  </si>
  <si>
    <t>CHCSS00139</t>
  </si>
  <si>
    <t>Team Leader skill set</t>
  </si>
  <si>
    <t>CHCSS00144</t>
  </si>
  <si>
    <t xml:space="preserve">Supporting Children and Families with Complex Needs </t>
  </si>
  <si>
    <t>TBA</t>
  </si>
  <si>
    <t>4. Concessional students undertaking vocational qualifications are those who:
     • hold a Health Care, Veteran, or Pensioner Concession Card, or are the partner or dependent of someone with such a card and are named on the card;
     • have a Commonwealth form confirming eligibility for concessions under a Health Care, Veteran, or Pensioner Concession Card;
     • identify as Aboriginal or Torres Strait Islander (First Nations people);
     • have a disability;
     • are adult prisoners;
5. iTFE must charge only 40% of the standard fee if an apprentice/trainee meets any of the following criteria: 
     • under 17 years of age at the end of February in the year training is provided, is not at school and has not completed Year 12;
     • holds a Health Care Card or Veteran or Pensioner Concession Card, or is the partner or dependent of someone who does; or
     • identifies as Aboriginal or Torres Strait Islander (First Nations people).</t>
  </si>
  <si>
    <t>Induction to Disability Support (^^)</t>
  </si>
  <si>
    <t>Individual Support - Disability (^^^)</t>
  </si>
  <si>
    <t>Individual Support - Ageing (^^^^)</t>
  </si>
  <si>
    <t>Assist Clients with Medication (^^^^^)</t>
  </si>
  <si>
    <t xml:space="preserve">Certificate III in Individual Support - Dual </t>
  </si>
  <si>
    <t>CHC50125</t>
  </si>
  <si>
    <t>CHC30125</t>
  </si>
  <si>
    <t xml:space="preserve">Diploma of Ledership and Management </t>
  </si>
  <si>
    <t xml:space="preserve">Current </t>
  </si>
  <si>
    <t>TLI40324</t>
  </si>
  <si>
    <t>TLI20421</t>
  </si>
  <si>
    <t xml:space="preserve">Certificate II in Supply Chain Operations </t>
  </si>
  <si>
    <t>Certificate III Allied Health Assistant</t>
  </si>
  <si>
    <t>CHC22015</t>
  </si>
  <si>
    <t>Certificate II in Community Services</t>
  </si>
  <si>
    <t>Certificate III in Individual Support  - Aging, Disbability or Dual</t>
  </si>
  <si>
    <t>SIT40125</t>
  </si>
  <si>
    <t xml:space="preserve">Certificate IV in Supply Chain Operations </t>
  </si>
  <si>
    <t>TLI30325</t>
  </si>
  <si>
    <t>Certificate IV in Supply Chain Operations</t>
  </si>
  <si>
    <t>Capped at 22. Location: Murrylands &amp; Riverland. Must enrol before June 2027</t>
  </si>
  <si>
    <t>Capped at 22. Location: Murrylands &amp; Riverland. Must enrol before June 2028</t>
  </si>
  <si>
    <t>Certificate IV in Suppy Chain Operations</t>
  </si>
  <si>
    <t>Certificate III in Individual Support - Community Care</t>
  </si>
  <si>
    <t xml:space="preserve">Certificate II Commuity Services </t>
  </si>
  <si>
    <t xml:space="preserve">Certificate III in Early Childhood Education and Care </t>
  </si>
  <si>
    <t xml:space="preserve">Certificate III in Individual Support - Ageing, Disability or Dual </t>
  </si>
  <si>
    <t xml:space="preserve">Certificate III in Individual Support  - Ageing, Disability or Dual </t>
  </si>
  <si>
    <t>ICT30524</t>
  </si>
  <si>
    <t>Certificate III in Individual Support - DUAL</t>
  </si>
  <si>
    <t>CHC50121/CHC50125</t>
  </si>
  <si>
    <t xml:space="preserve">Certificate II Community Services </t>
  </si>
  <si>
    <t xml:space="preserve">30% Chargable Fee at enrolment </t>
  </si>
  <si>
    <t>CHC33021/CHC30125</t>
  </si>
  <si>
    <t xml:space="preserve">Diploma of Early Childhood Education and Care </t>
  </si>
  <si>
    <t>Government Contribution Fee (School Based Traineeship)</t>
  </si>
  <si>
    <t>Remaining 70% fee payable at 3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</si>
</sst>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44" formatCode="_-&quot;$&quot;* #,##0.00_-;\-&quot;$&quot;* #,##0.00_-;_-&quot;$&quot;* &quot;-&quot;??_-;_-@_-"/>
    <numFmt numFmtId="164" formatCode="&quot;$&quot;#,##0.00"/>
    <numFmt numFmtId="165" formatCode="_-[$$-409]* #,##0.00_ ;_-[$$-409]* \-#,##0.00\ ;_-[$$-409]* &quot;-&quot;??_ ;_-@_ "/>
    <numFmt numFmtId="166" formatCode="&quot;$&quot;#,##0"/>
    <numFmt numFmtId="170" formatCode="&quot;$&quot;#"/>
  </numFmts>
  <fonts count="25">
    <font>
      <sz val="11"/>
      <color theme="1"/>
      <name val="Calibri"/>
      <family val="2"/>
      <scheme val="minor"/>
    </font>
    <font>
      <b/>
      <sz val="11"/>
      <color theme="1"/>
      <name val="Calibri"/>
      <family val="2"/>
      <scheme val="minor"/>
    </font>
    <font>
      <b/>
      <sz val="9"/>
      <color theme="1"/>
      <name val="Calibri"/>
      <family val="2"/>
      <scheme val="minor"/>
    </font>
    <font>
      <b/>
      <sz val="20"/>
      <color theme="1"/>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name val="Calibri"/>
      <family val="2"/>
    </font>
    <font>
      <sz val="10"/>
      <color theme="1"/>
      <name val="Calibri"/>
      <family val="2"/>
    </font>
    <font>
      <b/>
      <sz val="10"/>
      <color theme="1"/>
      <name val="Calibri"/>
      <family val="2"/>
    </font>
    <font>
      <b/>
      <sz val="14"/>
      <color theme="1"/>
      <name val="Calibri"/>
      <family val="2"/>
      <scheme val="minor"/>
    </font>
    <font>
      <b/>
      <sz val="12"/>
      <color theme="1"/>
      <name val="Calibri"/>
      <family val="2"/>
      <scheme val="minor"/>
    </font>
    <font>
      <b/>
      <sz val="10"/>
      <color theme="0"/>
      <name val="Calibri"/>
      <family val="2"/>
      <scheme val="minor"/>
    </font>
    <font>
      <b/>
      <sz val="12"/>
      <color theme="1" tint="0.499984740745262"/>
      <name val="Calibri"/>
      <family val="2"/>
      <scheme val="minor"/>
    </font>
    <font>
      <sz val="10"/>
      <color theme="3" tint="0.39997558519241921"/>
      <name val="Calibri"/>
      <family val="2"/>
      <scheme val="minor"/>
    </font>
    <font>
      <sz val="10"/>
      <color rgb="FF000000"/>
      <name val="Calibri"/>
      <family val="2"/>
      <scheme val="minor"/>
    </font>
    <font>
      <b/>
      <sz val="11"/>
      <color theme="0"/>
      <name val="Calibri"/>
      <family val="2"/>
    </font>
    <font>
      <sz val="11"/>
      <color rgb="FF404040"/>
      <name val="Calibri"/>
      <family val="2"/>
    </font>
    <font>
      <b/>
      <sz val="10"/>
      <color theme="0"/>
      <name val="Calibri"/>
      <family val="2"/>
    </font>
    <font>
      <sz val="10"/>
      <color rgb="FF404040"/>
      <name val="Calibri"/>
      <family val="2"/>
    </font>
    <font>
      <b/>
      <sz val="9"/>
      <color theme="0"/>
      <name val="Calibri"/>
      <family val="2"/>
      <scheme val="minor"/>
    </font>
    <font>
      <b/>
      <sz val="12"/>
      <color rgb="FFF08428"/>
      <name val="Calibri"/>
      <family val="2"/>
      <scheme val="minor"/>
    </font>
    <font>
      <b/>
      <sz val="22"/>
      <color rgb="FFF08428"/>
      <name val="Calibri"/>
      <family val="2"/>
      <scheme val="minor"/>
    </font>
    <font>
      <sz val="11"/>
      <color theme="1"/>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gray125">
        <bgColor theme="0" tint="-4.9989318521683403E-2"/>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style="thin">
        <color indexed="64"/>
      </right>
      <top style="thin">
        <color indexed="64"/>
      </top>
      <bottom style="thin">
        <color indexed="64"/>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indexed="64"/>
      </right>
      <top style="medium">
        <color indexed="64"/>
      </top>
      <bottom style="medium">
        <color theme="0"/>
      </bottom>
      <diagonal/>
    </border>
    <border>
      <left style="medium">
        <color indexed="64"/>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indexed="64"/>
      </right>
      <top style="medium">
        <color theme="0"/>
      </top>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theme="0"/>
      </bottom>
      <diagonal/>
    </border>
    <border>
      <left/>
      <right style="medium">
        <color indexed="64"/>
      </right>
      <top style="medium">
        <color theme="0"/>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theme="0"/>
      </left>
      <right/>
      <top style="medium">
        <color indexed="64"/>
      </top>
      <bottom/>
      <diagonal/>
    </border>
    <border>
      <left style="medium">
        <color theme="0"/>
      </left>
      <right/>
      <top style="thin">
        <color theme="0"/>
      </top>
      <bottom style="thin">
        <color indexed="64"/>
      </bottom>
      <diagonal/>
    </border>
    <border>
      <left style="thin">
        <color indexed="64"/>
      </left>
      <right style="thin">
        <color indexed="64"/>
      </right>
      <top style="thin">
        <color theme="0"/>
      </top>
      <bottom style="thin">
        <color indexed="64"/>
      </bottom>
      <diagonal/>
    </border>
    <border>
      <left style="medium">
        <color indexed="64"/>
      </left>
      <right style="thin">
        <color theme="0"/>
      </right>
      <top/>
      <bottom/>
      <diagonal/>
    </border>
  </borders>
  <cellStyleXfs count="2">
    <xf numFmtId="0" fontId="0" fillId="0" borderId="0"/>
    <xf numFmtId="44" fontId="23" fillId="0" borderId="0" applyFont="0" applyFill="0" applyBorder="0" applyAlignment="0" applyProtection="0"/>
  </cellStyleXfs>
  <cellXfs count="191">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0" fillId="2" borderId="0" xfId="0" applyFill="1"/>
    <xf numFmtId="0" fontId="0" fillId="0" borderId="0" xfId="0" applyAlignment="1">
      <alignment horizontal="left" vertical="center"/>
    </xf>
    <xf numFmtId="0" fontId="0" fillId="0" borderId="0" xfId="0" applyAlignment="1">
      <alignment wrapText="1"/>
    </xf>
    <xf numFmtId="0" fontId="4" fillId="0" borderId="1" xfId="0" applyFont="1" applyBorder="1"/>
    <xf numFmtId="0" fontId="4" fillId="0" borderId="1" xfId="0" applyFont="1" applyBorder="1" applyAlignment="1">
      <alignment wrapText="1"/>
    </xf>
    <xf numFmtId="0" fontId="0" fillId="0" borderId="0" xfId="0" applyAlignment="1">
      <alignment horizontal="center"/>
    </xf>
    <xf numFmtId="0" fontId="5" fillId="0" borderId="0" xfId="0" applyFont="1"/>
    <xf numFmtId="0" fontId="5" fillId="0" borderId="0" xfId="0" applyFont="1" applyAlignment="1">
      <alignment horizontal="center"/>
    </xf>
    <xf numFmtId="0" fontId="5" fillId="2" borderId="0" xfId="0" applyFont="1" applyFill="1"/>
    <xf numFmtId="0" fontId="0" fillId="2" borderId="0" xfId="0" applyFill="1" applyAlignment="1">
      <alignment horizontal="center"/>
    </xf>
    <xf numFmtId="0" fontId="6" fillId="0" borderId="0" xfId="0" applyFont="1"/>
    <xf numFmtId="0" fontId="5" fillId="2" borderId="0" xfId="0" applyFont="1" applyFill="1" applyAlignment="1">
      <alignment horizontal="center"/>
    </xf>
    <xf numFmtId="0" fontId="8" fillId="2" borderId="0" xfId="0" applyFont="1" applyFill="1" applyAlignment="1">
      <alignment horizontal="center"/>
    </xf>
    <xf numFmtId="0" fontId="7" fillId="0" borderId="1" xfId="0" applyFont="1" applyBorder="1" applyAlignment="1">
      <alignment wrapText="1"/>
    </xf>
    <xf numFmtId="0" fontId="7" fillId="0" borderId="0" xfId="0" applyFont="1" applyAlignment="1">
      <alignment horizontal="center"/>
    </xf>
    <xf numFmtId="0" fontId="8" fillId="2" borderId="0" xfId="0" applyFont="1" applyFill="1"/>
    <xf numFmtId="0" fontId="9" fillId="2" borderId="0" xfId="0" applyFont="1" applyFill="1"/>
    <xf numFmtId="0" fontId="5" fillId="2" borderId="0" xfId="0" applyFont="1" applyFill="1" applyAlignment="1">
      <alignment horizontal="left" vertical="center"/>
    </xf>
    <xf numFmtId="0" fontId="6" fillId="2" borderId="0" xfId="0" applyFont="1" applyFill="1" applyAlignment="1">
      <alignment horizontal="left" vertical="center"/>
    </xf>
    <xf numFmtId="0" fontId="10" fillId="2" borderId="0" xfId="0" applyFont="1" applyFill="1" applyAlignment="1">
      <alignment vertical="center"/>
    </xf>
    <xf numFmtId="0" fontId="11" fillId="2" borderId="0" xfId="0" applyFont="1" applyFill="1" applyAlignment="1">
      <alignment vertical="center"/>
    </xf>
    <xf numFmtId="0" fontId="6" fillId="0" borderId="0" xfId="0" applyFont="1" applyAlignment="1">
      <alignment horizontal="center" vertical="center" wrapText="1"/>
    </xf>
    <xf numFmtId="0" fontId="6" fillId="2" borderId="0" xfId="0" applyFont="1" applyFill="1"/>
    <xf numFmtId="0" fontId="19" fillId="0" borderId="1" xfId="0" applyFont="1" applyBorder="1" applyAlignment="1">
      <alignment wrapText="1"/>
    </xf>
    <xf numFmtId="0" fontId="7" fillId="0" borderId="1" xfId="0" applyFont="1" applyBorder="1" applyAlignment="1">
      <alignment horizontal="center"/>
    </xf>
    <xf numFmtId="0" fontId="4" fillId="0" borderId="1" xfId="0" applyFont="1" applyBorder="1" applyAlignment="1">
      <alignment horizontal="center" wrapText="1"/>
    </xf>
    <xf numFmtId="0" fontId="18" fillId="3" borderId="15"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7" fillId="0" borderId="1" xfId="0" applyFont="1" applyBorder="1" applyAlignment="1">
      <alignment horizontal="center" wrapText="1"/>
    </xf>
    <xf numFmtId="6" fontId="4" fillId="0" borderId="1" xfId="0" applyNumberFormat="1" applyFont="1" applyBorder="1" applyAlignment="1">
      <alignment horizontal="right"/>
    </xf>
    <xf numFmtId="0" fontId="13" fillId="2" borderId="0" xfId="0" applyFont="1" applyFill="1"/>
    <xf numFmtId="0" fontId="21" fillId="2" borderId="0" xfId="0" applyFont="1" applyFill="1" applyAlignment="1">
      <alignment vertical="center" wrapText="1"/>
    </xf>
    <xf numFmtId="0" fontId="3" fillId="2" borderId="0" xfId="0" applyFont="1" applyFill="1" applyAlignment="1">
      <alignment horizontal="left" vertical="center"/>
    </xf>
    <xf numFmtId="0" fontId="4" fillId="0" borderId="1" xfId="0" applyFont="1" applyBorder="1" applyAlignment="1">
      <alignment horizontal="center"/>
    </xf>
    <xf numFmtId="0" fontId="16" fillId="3" borderId="16"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24" xfId="0" applyFont="1" applyFill="1" applyBorder="1" applyAlignment="1">
      <alignment horizontal="center" vertical="center" wrapText="1"/>
    </xf>
    <xf numFmtId="6" fontId="7" fillId="0" borderId="1" xfId="0" applyNumberFormat="1" applyFont="1" applyBorder="1" applyAlignment="1">
      <alignment horizontal="right"/>
    </xf>
    <xf numFmtId="0" fontId="12" fillId="3" borderId="17" xfId="0" applyFont="1" applyFill="1" applyBorder="1" applyAlignment="1">
      <alignment horizontal="center" vertical="center" wrapText="1"/>
    </xf>
    <xf numFmtId="0" fontId="19" fillId="0" borderId="0" xfId="0" applyFont="1" applyAlignment="1">
      <alignment wrapText="1"/>
    </xf>
    <xf numFmtId="0" fontId="20" fillId="3" borderId="27"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0" borderId="1" xfId="0" applyFont="1" applyBorder="1" applyAlignment="1">
      <alignment horizontal="center" wrapText="1"/>
    </xf>
    <xf numFmtId="0" fontId="5" fillId="2" borderId="0" xfId="0" applyFont="1" applyFill="1" applyAlignment="1">
      <alignment vertical="center" wrapText="1"/>
    </xf>
    <xf numFmtId="0" fontId="4" fillId="2" borderId="0" xfId="0" applyFont="1" applyFill="1" applyAlignment="1">
      <alignment wrapText="1"/>
    </xf>
    <xf numFmtId="8" fontId="4" fillId="2" borderId="0" xfId="0" applyNumberFormat="1" applyFont="1" applyFill="1" applyAlignment="1">
      <alignment horizontal="right"/>
    </xf>
    <xf numFmtId="0" fontId="4" fillId="2" borderId="0" xfId="0" applyFont="1" applyFill="1"/>
    <xf numFmtId="164" fontId="4" fillId="2" borderId="0" xfId="0" applyNumberFormat="1" applyFont="1" applyFill="1" applyAlignment="1">
      <alignment horizontal="right"/>
    </xf>
    <xf numFmtId="0" fontId="19" fillId="4" borderId="1" xfId="0" applyFont="1" applyFill="1" applyBorder="1" applyAlignment="1">
      <alignment horizontal="center" wrapText="1"/>
    </xf>
    <xf numFmtId="0" fontId="22" fillId="2" borderId="0" xfId="0" applyFont="1" applyFill="1" applyAlignment="1">
      <alignment vertical="center" wrapText="1"/>
    </xf>
    <xf numFmtId="0" fontId="1" fillId="0" borderId="0" xfId="0" applyFont="1"/>
    <xf numFmtId="0" fontId="22" fillId="2" borderId="0" xfId="0" applyFont="1" applyFill="1" applyAlignment="1">
      <alignment horizontal="right" vertical="center" wrapText="1"/>
    </xf>
    <xf numFmtId="0" fontId="20" fillId="3" borderId="31" xfId="0" applyFont="1" applyFill="1" applyBorder="1" applyAlignment="1">
      <alignment horizontal="center" vertical="center" wrapText="1"/>
    </xf>
    <xf numFmtId="0" fontId="4" fillId="5" borderId="1" xfId="0" applyFont="1" applyFill="1" applyBorder="1" applyAlignment="1">
      <alignment wrapText="1"/>
    </xf>
    <xf numFmtId="0" fontId="4" fillId="5" borderId="1" xfId="0" applyFont="1" applyFill="1" applyBorder="1"/>
    <xf numFmtId="0" fontId="5" fillId="0" borderId="0" xfId="0" applyFont="1" applyAlignment="1">
      <alignment horizontal="left"/>
    </xf>
    <xf numFmtId="0" fontId="20" fillId="3" borderId="0" xfId="0" applyFont="1" applyFill="1" applyAlignment="1">
      <alignment horizontal="center" vertical="center" wrapText="1"/>
    </xf>
    <xf numFmtId="0" fontId="7" fillId="0" borderId="33" xfId="0" applyFont="1" applyBorder="1" applyAlignment="1">
      <alignment horizontal="center"/>
    </xf>
    <xf numFmtId="0" fontId="7" fillId="0" borderId="34" xfId="0" applyFont="1" applyBorder="1" applyAlignment="1">
      <alignment horizontal="center"/>
    </xf>
    <xf numFmtId="0" fontId="22" fillId="2" borderId="0" xfId="0" applyFont="1" applyFill="1" applyAlignment="1">
      <alignment horizontal="center" vertical="center" wrapText="1"/>
    </xf>
    <xf numFmtId="0" fontId="11" fillId="2" borderId="0" xfId="0" applyFont="1" applyFill="1" applyAlignment="1">
      <alignment horizontal="center" vertical="center"/>
    </xf>
    <xf numFmtId="0" fontId="5" fillId="2" borderId="0" xfId="0" applyFont="1" applyFill="1" applyAlignment="1">
      <alignment horizontal="center" vertical="center"/>
    </xf>
    <xf numFmtId="0" fontId="7" fillId="0" borderId="0" xfId="0" applyFont="1" applyAlignment="1">
      <alignment wrapText="1"/>
    </xf>
    <xf numFmtId="0" fontId="19" fillId="0" borderId="2" xfId="0" applyFont="1" applyBorder="1" applyAlignment="1">
      <alignment horizontal="center" wrapText="1"/>
    </xf>
    <xf numFmtId="0" fontId="6" fillId="0" borderId="0" xfId="0" applyFont="1" applyAlignment="1">
      <alignment horizontal="center"/>
    </xf>
    <xf numFmtId="0" fontId="7" fillId="0" borderId="9" xfId="0" applyFont="1" applyBorder="1" applyAlignment="1">
      <alignment horizontal="center"/>
    </xf>
    <xf numFmtId="0" fontId="15" fillId="0" borderId="8" xfId="0" applyFont="1" applyBorder="1"/>
    <xf numFmtId="0" fontId="15" fillId="0" borderId="9" xfId="0" applyFont="1" applyBorder="1"/>
    <xf numFmtId="0" fontId="8" fillId="2" borderId="18" xfId="0" applyFont="1" applyFill="1" applyBorder="1"/>
    <xf numFmtId="0" fontId="5" fillId="0" borderId="10" xfId="0" applyFont="1" applyBorder="1"/>
    <xf numFmtId="0" fontId="5" fillId="0" borderId="11" xfId="0" applyFont="1" applyBorder="1"/>
    <xf numFmtId="6" fontId="7" fillId="0" borderId="0" xfId="0" applyNumberFormat="1" applyFont="1" applyAlignment="1">
      <alignment horizontal="right"/>
    </xf>
    <xf numFmtId="0" fontId="19" fillId="0" borderId="2" xfId="0" applyFont="1" applyBorder="1" applyAlignment="1">
      <alignment wrapText="1"/>
    </xf>
    <xf numFmtId="0" fontId="19" fillId="0" borderId="32" xfId="0" applyFont="1" applyBorder="1" applyAlignment="1">
      <alignment wrapText="1"/>
    </xf>
    <xf numFmtId="0" fontId="7" fillId="0" borderId="32" xfId="0" applyFont="1" applyBorder="1" applyAlignment="1">
      <alignment horizontal="center"/>
    </xf>
    <xf numFmtId="0" fontId="19" fillId="0" borderId="0" xfId="0" applyFont="1" applyAlignment="1">
      <alignment horizontal="center" wrapText="1"/>
    </xf>
    <xf numFmtId="6" fontId="4" fillId="0" borderId="0" xfId="0" applyNumberFormat="1" applyFont="1" applyAlignment="1">
      <alignment horizontal="right"/>
    </xf>
    <xf numFmtId="0" fontId="0" fillId="0" borderId="0" xfId="0" applyAlignment="1">
      <alignment vertical="center" wrapText="1"/>
    </xf>
    <xf numFmtId="0" fontId="0" fillId="0" borderId="0" xfId="0" applyAlignment="1">
      <alignment vertical="center"/>
    </xf>
    <xf numFmtId="0" fontId="7" fillId="0" borderId="1" xfId="0" applyFont="1" applyBorder="1" applyAlignment="1">
      <alignment horizontal="center" vertical="center"/>
    </xf>
    <xf numFmtId="0" fontId="7" fillId="0" borderId="18" xfId="0" applyFont="1" applyBorder="1" applyAlignment="1">
      <alignment vertical="center" wrapText="1"/>
    </xf>
    <xf numFmtId="0" fontId="7" fillId="0" borderId="1" xfId="0" applyFont="1" applyBorder="1" applyAlignment="1">
      <alignment vertical="center" wrapText="1"/>
    </xf>
    <xf numFmtId="0" fontId="7" fillId="0" borderId="18" xfId="0" applyFont="1" applyBorder="1" applyAlignment="1">
      <alignment vertical="center"/>
    </xf>
    <xf numFmtId="0" fontId="7" fillId="0" borderId="1" xfId="0" applyFont="1" applyBorder="1" applyAlignment="1">
      <alignment vertical="center"/>
    </xf>
    <xf numFmtId="0" fontId="4" fillId="0" borderId="0" xfId="0" applyFont="1" applyAlignment="1">
      <alignment wrapText="1"/>
    </xf>
    <xf numFmtId="0" fontId="4" fillId="0" borderId="0" xfId="0" applyFont="1" applyAlignment="1">
      <alignment horizontal="center"/>
    </xf>
    <xf numFmtId="0" fontId="4" fillId="0" borderId="0" xfId="0" applyFont="1"/>
    <xf numFmtId="164" fontId="4" fillId="0" borderId="0" xfId="0" applyNumberFormat="1" applyFont="1" applyAlignment="1">
      <alignment horizontal="right"/>
    </xf>
    <xf numFmtId="166" fontId="4" fillId="0" borderId="1" xfId="0" applyNumberFormat="1" applyFont="1" applyBorder="1" applyAlignment="1">
      <alignment horizontal="right"/>
    </xf>
    <xf numFmtId="166" fontId="4" fillId="0" borderId="2" xfId="0" applyNumberFormat="1" applyFont="1" applyBorder="1" applyAlignment="1">
      <alignment horizontal="right"/>
    </xf>
    <xf numFmtId="166" fontId="19" fillId="4" borderId="2" xfId="0" applyNumberFormat="1" applyFont="1" applyFill="1" applyBorder="1" applyAlignment="1">
      <alignment horizontal="center" wrapText="1"/>
    </xf>
    <xf numFmtId="166" fontId="4" fillId="5" borderId="0" xfId="0" applyNumberFormat="1" applyFont="1" applyFill="1"/>
    <xf numFmtId="166" fontId="19" fillId="4" borderId="1" xfId="0" applyNumberFormat="1" applyFont="1" applyFill="1" applyBorder="1" applyAlignment="1">
      <alignment horizontal="center" wrapText="1"/>
    </xf>
    <xf numFmtId="166" fontId="4" fillId="0" borderId="0" xfId="0" applyNumberFormat="1" applyFont="1" applyAlignment="1">
      <alignment horizontal="right"/>
    </xf>
    <xf numFmtId="166" fontId="4" fillId="5" borderId="0" xfId="0" applyNumberFormat="1" applyFont="1" applyFill="1" applyAlignment="1">
      <alignment horizontal="left" vertical="center"/>
    </xf>
    <xf numFmtId="166" fontId="4" fillId="0" borderId="0" xfId="0" applyNumberFormat="1" applyFont="1" applyAlignment="1">
      <alignment horizontal="left" vertical="center"/>
    </xf>
    <xf numFmtId="166" fontId="19" fillId="4" borderId="3" xfId="0" applyNumberFormat="1" applyFont="1" applyFill="1" applyBorder="1" applyAlignment="1">
      <alignment horizontal="center" wrapText="1"/>
    </xf>
    <xf numFmtId="0" fontId="4" fillId="0" borderId="18" xfId="0" applyFont="1" applyBorder="1" applyAlignment="1">
      <alignment wrapText="1"/>
    </xf>
    <xf numFmtId="166" fontId="4" fillId="0" borderId="1" xfId="0" applyNumberFormat="1" applyFont="1" applyBorder="1"/>
    <xf numFmtId="0" fontId="19" fillId="0" borderId="18" xfId="0" applyFont="1" applyBorder="1" applyAlignment="1">
      <alignment wrapText="1"/>
    </xf>
    <xf numFmtId="6" fontId="4" fillId="0" borderId="7" xfId="0" applyNumberFormat="1" applyFont="1" applyBorder="1" applyAlignment="1">
      <alignment horizontal="right"/>
    </xf>
    <xf numFmtId="164" fontId="4" fillId="0" borderId="1" xfId="0" applyNumberFormat="1" applyFont="1" applyBorder="1" applyAlignment="1">
      <alignment horizontal="right" vertical="center"/>
    </xf>
    <xf numFmtId="166" fontId="7" fillId="2" borderId="0" xfId="0" applyNumberFormat="1" applyFont="1" applyFill="1" applyAlignment="1">
      <alignment horizontal="right"/>
    </xf>
    <xf numFmtId="166" fontId="19" fillId="4" borderId="1" xfId="0" applyNumberFormat="1" applyFont="1" applyFill="1" applyBorder="1" applyAlignment="1">
      <alignment horizontal="right" vertical="center" wrapText="1"/>
    </xf>
    <xf numFmtId="166" fontId="4" fillId="0" borderId="1" xfId="1" applyNumberFormat="1" applyFont="1" applyBorder="1" applyAlignment="1">
      <alignment horizontal="right" vertical="center"/>
    </xf>
    <xf numFmtId="166" fontId="7" fillId="0" borderId="1" xfId="1" applyNumberFormat="1" applyFont="1" applyBorder="1" applyAlignment="1">
      <alignment horizontal="right" vertical="center"/>
    </xf>
    <xf numFmtId="166" fontId="7" fillId="0" borderId="1" xfId="1" applyNumberFormat="1" applyFont="1" applyFill="1" applyBorder="1" applyAlignment="1">
      <alignment horizontal="right" vertical="center" wrapText="1"/>
    </xf>
    <xf numFmtId="166" fontId="7" fillId="0" borderId="1" xfId="0" applyNumberFormat="1" applyFont="1" applyBorder="1" applyAlignment="1">
      <alignment horizontal="right"/>
    </xf>
    <xf numFmtId="166" fontId="7" fillId="0" borderId="0" xfId="0" applyNumberFormat="1" applyFont="1" applyAlignment="1">
      <alignment horizontal="right"/>
    </xf>
    <xf numFmtId="166" fontId="7" fillId="0" borderId="0" xfId="0" applyNumberFormat="1" applyFont="1" applyAlignment="1">
      <alignment horizontal="right" wrapText="1"/>
    </xf>
    <xf numFmtId="166" fontId="19" fillId="4" borderId="9" xfId="0" applyNumberFormat="1" applyFont="1" applyFill="1" applyBorder="1" applyAlignment="1">
      <alignment horizontal="right" wrapText="1"/>
    </xf>
    <xf numFmtId="166" fontId="19" fillId="4" borderId="1" xfId="0" applyNumberFormat="1" applyFont="1" applyFill="1" applyBorder="1" applyAlignment="1">
      <alignment horizontal="right" wrapText="1"/>
    </xf>
    <xf numFmtId="166" fontId="7" fillId="0" borderId="1" xfId="1" applyNumberFormat="1" applyFont="1" applyBorder="1" applyAlignment="1">
      <alignment horizontal="right"/>
    </xf>
    <xf numFmtId="166" fontId="8" fillId="2" borderId="11" xfId="1" applyNumberFormat="1" applyFont="1" applyFill="1" applyBorder="1" applyAlignment="1">
      <alignment horizontal="right"/>
    </xf>
    <xf numFmtId="166" fontId="19" fillId="4" borderId="11" xfId="0" applyNumberFormat="1" applyFont="1" applyFill="1" applyBorder="1" applyAlignment="1">
      <alignment horizontal="right" wrapText="1"/>
    </xf>
    <xf numFmtId="166" fontId="19" fillId="0" borderId="3" xfId="0" applyNumberFormat="1" applyFont="1" applyBorder="1" applyAlignment="1">
      <alignment horizontal="center" wrapText="1"/>
    </xf>
    <xf numFmtId="166" fontId="19" fillId="0" borderId="1" xfId="0" applyNumberFormat="1" applyFont="1" applyBorder="1" applyAlignment="1">
      <alignment wrapText="1"/>
    </xf>
    <xf numFmtId="166" fontId="19" fillId="0" borderId="1" xfId="0" applyNumberFormat="1" applyFont="1" applyBorder="1" applyAlignment="1">
      <alignment horizontal="center" wrapText="1"/>
    </xf>
    <xf numFmtId="0" fontId="7" fillId="0" borderId="9" xfId="0" applyFont="1" applyBorder="1" applyAlignment="1">
      <alignment horizontal="center" vertical="center"/>
    </xf>
    <xf numFmtId="166" fontId="7" fillId="0" borderId="1" xfId="0" applyNumberFormat="1"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8" xfId="0" applyFont="1" applyBorder="1" applyAlignment="1">
      <alignment horizontal="left"/>
    </xf>
    <xf numFmtId="0" fontId="7" fillId="0" borderId="1" xfId="0" applyFont="1" applyBorder="1" applyAlignment="1">
      <alignment horizontal="left"/>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165" fontId="4" fillId="0" borderId="1" xfId="1" applyNumberFormat="1" applyFont="1" applyFill="1" applyBorder="1" applyAlignment="1">
      <alignment horizontal="center" vertical="center"/>
    </xf>
    <xf numFmtId="6" fontId="7" fillId="0" borderId="1" xfId="0" applyNumberFormat="1" applyFont="1" applyBorder="1" applyAlignment="1">
      <alignment horizontal="right" vertical="center"/>
    </xf>
    <xf numFmtId="166" fontId="12" fillId="0" borderId="1"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166" fontId="4" fillId="0" borderId="0" xfId="0" applyNumberFormat="1" applyFont="1"/>
    <xf numFmtId="166" fontId="19" fillId="0" borderId="1" xfId="0" applyNumberFormat="1" applyFont="1" applyBorder="1" applyAlignment="1">
      <alignment horizontal="right" vertical="center" wrapText="1"/>
    </xf>
    <xf numFmtId="166" fontId="19" fillId="4" borderId="33" xfId="0" applyNumberFormat="1" applyFont="1" applyFill="1" applyBorder="1" applyAlignment="1">
      <alignment horizontal="right" vertical="center" wrapText="1"/>
    </xf>
    <xf numFmtId="166" fontId="4" fillId="0" borderId="33" xfId="0" applyNumberFormat="1" applyFont="1" applyBorder="1" applyAlignment="1">
      <alignment horizontal="right" vertical="center"/>
    </xf>
    <xf numFmtId="166" fontId="4" fillId="0" borderId="38" xfId="0" applyNumberFormat="1" applyFont="1" applyBorder="1" applyAlignment="1">
      <alignment horizontal="right"/>
    </xf>
    <xf numFmtId="166" fontId="7" fillId="2" borderId="39" xfId="0" applyNumberFormat="1" applyFont="1" applyFill="1" applyBorder="1" applyAlignment="1">
      <alignment horizontal="right" vertical="center"/>
    </xf>
    <xf numFmtId="166" fontId="7" fillId="0" borderId="39" xfId="0" applyNumberFormat="1" applyFont="1" applyBorder="1" applyAlignment="1">
      <alignment horizontal="right" vertical="center"/>
    </xf>
    <xf numFmtId="166" fontId="7" fillId="0" borderId="39" xfId="0" applyNumberFormat="1" applyFont="1" applyBorder="1" applyAlignment="1">
      <alignment horizontal="right"/>
    </xf>
    <xf numFmtId="166" fontId="4" fillId="0" borderId="39" xfId="0" applyNumberFormat="1" applyFont="1" applyBorder="1" applyAlignment="1">
      <alignment horizontal="right"/>
    </xf>
    <xf numFmtId="166" fontId="7" fillId="0" borderId="40" xfId="0" applyNumberFormat="1" applyFont="1" applyBorder="1" applyAlignment="1">
      <alignment horizontal="right"/>
    </xf>
    <xf numFmtId="166" fontId="7" fillId="0" borderId="35" xfId="0" applyNumberFormat="1" applyFont="1" applyBorder="1" applyAlignment="1">
      <alignment horizontal="right"/>
    </xf>
    <xf numFmtId="166" fontId="4" fillId="0" borderId="1" xfId="0" applyNumberFormat="1" applyFont="1" applyBorder="1" applyAlignment="1">
      <alignment horizontal="right" vertical="center"/>
    </xf>
    <xf numFmtId="0" fontId="18" fillId="3" borderId="42"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2" fillId="0" borderId="44" xfId="0" applyFont="1" applyBorder="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xf>
    <xf numFmtId="0" fontId="5" fillId="2" borderId="0" xfId="0" applyFont="1" applyFill="1" applyAlignment="1">
      <alignment horizontal="left" vertical="center" wrapText="1"/>
    </xf>
    <xf numFmtId="0" fontId="21" fillId="0" borderId="0" xfId="0" applyFont="1" applyAlignment="1">
      <alignment horizontal="right" vertical="center" wrapText="1"/>
    </xf>
    <xf numFmtId="0" fontId="8" fillId="2" borderId="0" xfId="0" applyFont="1" applyFill="1" applyAlignment="1">
      <alignment horizontal="left" vertical="center" wrapText="1"/>
    </xf>
    <xf numFmtId="0" fontId="18" fillId="3" borderId="36" xfId="0" applyFont="1" applyFill="1" applyBorder="1" applyAlignment="1">
      <alignment horizontal="center" vertical="center" wrapText="1"/>
    </xf>
    <xf numFmtId="0" fontId="18" fillId="3" borderId="37"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5" fillId="2" borderId="0" xfId="0" applyFont="1" applyFill="1" applyAlignment="1">
      <alignment horizontal="left" vertical="top" wrapText="1"/>
    </xf>
    <xf numFmtId="0" fontId="12" fillId="3" borderId="16" xfId="0" applyFont="1" applyFill="1" applyBorder="1" applyAlignment="1">
      <alignment horizontal="center" vertical="center" wrapText="1"/>
    </xf>
    <xf numFmtId="0" fontId="15" fillId="2" borderId="0" xfId="0" applyFont="1" applyFill="1" applyAlignment="1">
      <alignment horizontal="left" vertical="top" wrapText="1"/>
    </xf>
    <xf numFmtId="0" fontId="16" fillId="3" borderId="16"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3" borderId="28"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2" xfId="0" applyFont="1" applyFill="1" applyBorder="1" applyAlignment="1">
      <alignment horizontal="center" vertical="center" wrapText="1"/>
    </xf>
    <xf numFmtId="166" fontId="19" fillId="0" borderId="33" xfId="0" applyNumberFormat="1" applyFont="1" applyFill="1" applyBorder="1" applyAlignment="1">
      <alignment horizontal="right" vertical="center" wrapText="1"/>
    </xf>
    <xf numFmtId="166" fontId="19" fillId="0" borderId="1" xfId="0" applyNumberFormat="1" applyFont="1" applyFill="1" applyBorder="1" applyAlignment="1">
      <alignment horizontal="right" vertical="center" wrapText="1"/>
    </xf>
    <xf numFmtId="166" fontId="7" fillId="0" borderId="9" xfId="0" applyNumberFormat="1" applyFont="1" applyFill="1" applyBorder="1" applyAlignment="1">
      <alignment horizontal="right"/>
    </xf>
    <xf numFmtId="166" fontId="7" fillId="0" borderId="1" xfId="0" applyNumberFormat="1" applyFont="1" applyFill="1" applyBorder="1" applyAlignment="1">
      <alignment horizontal="right"/>
    </xf>
    <xf numFmtId="166" fontId="19" fillId="0" borderId="1" xfId="0" applyNumberFormat="1" applyFont="1" applyFill="1" applyBorder="1" applyAlignment="1">
      <alignment horizontal="right" wrapText="1"/>
    </xf>
    <xf numFmtId="166" fontId="19" fillId="0" borderId="34" xfId="0" applyNumberFormat="1" applyFont="1" applyFill="1" applyBorder="1" applyAlignment="1">
      <alignment horizontal="right" wrapText="1"/>
    </xf>
    <xf numFmtId="166" fontId="7" fillId="0" borderId="3" xfId="0" applyNumberFormat="1" applyFont="1" applyBorder="1" applyAlignment="1">
      <alignment horizontal="right" wrapText="1"/>
    </xf>
    <xf numFmtId="170" fontId="0" fillId="0" borderId="1" xfId="1" applyNumberFormat="1" applyFont="1" applyBorder="1"/>
  </cellXfs>
  <cellStyles count="2">
    <cellStyle name="Currency" xfId="1" builtinId="4"/>
    <cellStyle name="Normal" xfId="0" builtinId="0"/>
  </cellStyles>
  <dxfs count="0"/>
  <tableStyles count="0" defaultTableStyle="TableStyleMedium9" defaultPivotStyle="PivotStyleLight16"/>
  <colors>
    <mruColors>
      <color rgb="FFFFFF9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tfe_transparentbg_2a7a9417-bea5-43dc-8aec-2df138da51ee.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tfe_transparentbg_2a7a9417-bea5-43dc-8aec-2df138da51ee.png"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tfe_transparentbg_2a7a9417-bea5-43dc-8aec-2df138da51ee.png"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cid:itfe_transparentbg_2a7a9417-bea5-43dc-8aec-2df138da51ee.png" TargetMode="External"/><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cid:itfe_transparentbg_2a7a9417-bea5-43dc-8aec-2df138da51ee.png" TargetMode="External"/><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cid:itfe_transparentbg_2a7a9417-bea5-43dc-8aec-2df138da51ee.png" TargetMode="External"/><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12</xdr:col>
      <xdr:colOff>279401</xdr:colOff>
      <xdr:row>0</xdr:row>
      <xdr:rowOff>133351</xdr:rowOff>
    </xdr:from>
    <xdr:to>
      <xdr:col>13</xdr:col>
      <xdr:colOff>771526</xdr:colOff>
      <xdr:row>2</xdr:row>
      <xdr:rowOff>152401</xdr:rowOff>
    </xdr:to>
    <xdr:pic>
      <xdr:nvPicPr>
        <xdr:cNvPr id="2" name="Picture 1" descr="ITFE_TransparentBG.png">
          <a:extLst>
            <a:ext uri="{FF2B5EF4-FFF2-40B4-BE49-F238E27FC236}">
              <a16:creationId xmlns:a16="http://schemas.microsoft.com/office/drawing/2014/main" id="{94FECE2D-0A99-44A4-A603-F69E218874FD}"/>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3303251" y="133351"/>
          <a:ext cx="1460500" cy="7683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685800</xdr:colOff>
      <xdr:row>0</xdr:row>
      <xdr:rowOff>114300</xdr:rowOff>
    </xdr:from>
    <xdr:to>
      <xdr:col>9</xdr:col>
      <xdr:colOff>777875</xdr:colOff>
      <xdr:row>2</xdr:row>
      <xdr:rowOff>82550</xdr:rowOff>
    </xdr:to>
    <xdr:pic>
      <xdr:nvPicPr>
        <xdr:cNvPr id="3" name="Picture 2" descr="ITFE_TransparentBG.png">
          <a:extLst>
            <a:ext uri="{FF2B5EF4-FFF2-40B4-BE49-F238E27FC236}">
              <a16:creationId xmlns:a16="http://schemas.microsoft.com/office/drawing/2014/main" id="{8F3637CE-AEE9-4284-84CC-D961756F0689}"/>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2934950" y="114300"/>
          <a:ext cx="1387475" cy="7207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1190625</xdr:colOff>
      <xdr:row>0</xdr:row>
      <xdr:rowOff>117475</xdr:rowOff>
    </xdr:from>
    <xdr:to>
      <xdr:col>8</xdr:col>
      <xdr:colOff>1320800</xdr:colOff>
      <xdr:row>2</xdr:row>
      <xdr:rowOff>158750</xdr:rowOff>
    </xdr:to>
    <xdr:pic>
      <xdr:nvPicPr>
        <xdr:cNvPr id="2" name="Picture 1" descr="ITFE_TransparentBG.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058275" y="117475"/>
          <a:ext cx="1428750" cy="7969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529168</xdr:colOff>
      <xdr:row>0</xdr:row>
      <xdr:rowOff>105835</xdr:rowOff>
    </xdr:from>
    <xdr:to>
      <xdr:col>10</xdr:col>
      <xdr:colOff>952500</xdr:colOff>
      <xdr:row>2</xdr:row>
      <xdr:rowOff>47625</xdr:rowOff>
    </xdr:to>
    <xdr:pic>
      <xdr:nvPicPr>
        <xdr:cNvPr id="2" name="Picture 1" descr="ITFE_TransparentBG.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342968" y="105835"/>
          <a:ext cx="1452032" cy="68791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1062568</xdr:colOff>
      <xdr:row>1</xdr:row>
      <xdr:rowOff>50800</xdr:rowOff>
    </xdr:from>
    <xdr:to>
      <xdr:col>6</xdr:col>
      <xdr:colOff>1190625</xdr:colOff>
      <xdr:row>2</xdr:row>
      <xdr:rowOff>95250</xdr:rowOff>
    </xdr:to>
    <xdr:pic>
      <xdr:nvPicPr>
        <xdr:cNvPr id="2" name="Picture 1" descr="ITFE_TransparentBG.pn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339668" y="250825"/>
          <a:ext cx="1252007" cy="5969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551394</xdr:colOff>
      <xdr:row>1</xdr:row>
      <xdr:rowOff>48684</xdr:rowOff>
    </xdr:from>
    <xdr:to>
      <xdr:col>7</xdr:col>
      <xdr:colOff>9525</xdr:colOff>
      <xdr:row>2</xdr:row>
      <xdr:rowOff>111125</xdr:rowOff>
    </xdr:to>
    <xdr:pic>
      <xdr:nvPicPr>
        <xdr:cNvPr id="2" name="Picture 1" descr="ITFE_TransparentBG.png">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222194" y="201084"/>
          <a:ext cx="1480606" cy="61171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EC32E-75E3-4258-8AED-1C482139D061}">
  <sheetPr>
    <tabColor rgb="FF0070C0"/>
    <pageSetUpPr fitToPage="1"/>
  </sheetPr>
  <dimension ref="A1:N53"/>
  <sheetViews>
    <sheetView showGridLines="0" view="pageBreakPreview" topLeftCell="A5" zoomScale="80" zoomScaleNormal="100" zoomScaleSheetLayoutView="80" workbookViewId="0">
      <selection activeCell="B36" sqref="B36"/>
    </sheetView>
  </sheetViews>
  <sheetFormatPr defaultRowHeight="14.5"/>
  <cols>
    <col min="1" max="1" width="9.54296875" customWidth="1"/>
    <col min="2" max="2" width="51.7265625" customWidth="1"/>
    <col min="3" max="3" width="9.54296875" customWidth="1"/>
    <col min="4" max="7" width="13.54296875" customWidth="1"/>
    <col min="8" max="9" width="14.81640625" customWidth="1"/>
    <col min="10" max="10" width="0.81640625" customWidth="1"/>
    <col min="11" max="13" width="13.54296875" customWidth="1"/>
    <col min="14" max="14" width="15.26953125" customWidth="1"/>
  </cols>
  <sheetData>
    <row r="1" spans="1:14" ht="15.5">
      <c r="A1" s="33"/>
      <c r="B1" s="3"/>
      <c r="C1" s="3"/>
      <c r="D1" s="3"/>
      <c r="E1" s="3"/>
      <c r="F1" s="3"/>
      <c r="G1" s="3"/>
      <c r="H1" s="3"/>
      <c r="I1" s="3"/>
      <c r="J1" s="3"/>
      <c r="K1" s="3"/>
      <c r="L1" s="3"/>
      <c r="M1" s="3"/>
      <c r="N1" s="3"/>
    </row>
    <row r="2" spans="1:14" ht="43.5" customHeight="1">
      <c r="A2" s="34"/>
      <c r="B2" s="56" t="s">
        <v>146</v>
      </c>
      <c r="C2" s="54" t="s">
        <v>128</v>
      </c>
      <c r="E2" s="54"/>
      <c r="F2" s="34"/>
      <c r="G2" s="34"/>
      <c r="H2" s="34"/>
      <c r="I2" s="34"/>
      <c r="J2" s="3"/>
      <c r="K2" s="155"/>
      <c r="L2" s="155"/>
      <c r="M2" s="155"/>
      <c r="N2" s="155"/>
    </row>
    <row r="3" spans="1:14" ht="26">
      <c r="A3" s="3"/>
      <c r="B3" s="3"/>
      <c r="C3" s="3"/>
      <c r="D3" s="23"/>
      <c r="E3" s="3"/>
      <c r="F3" s="35"/>
      <c r="G3" s="3"/>
      <c r="H3" s="3"/>
      <c r="I3" s="3"/>
      <c r="J3" s="3"/>
      <c r="K3" s="22"/>
      <c r="L3" s="3"/>
      <c r="M3" s="3"/>
      <c r="N3" s="3"/>
    </row>
    <row r="4" spans="1:14" ht="40" customHeight="1">
      <c r="A4" s="165" t="s">
        <v>40</v>
      </c>
      <c r="B4" s="165"/>
      <c r="C4" s="165"/>
      <c r="D4" s="165" t="s">
        <v>156</v>
      </c>
      <c r="E4" s="165"/>
      <c r="F4" s="165" t="s">
        <v>62</v>
      </c>
      <c r="G4" s="165"/>
      <c r="H4" s="165" t="s">
        <v>51</v>
      </c>
      <c r="I4" s="165"/>
      <c r="J4" s="13"/>
      <c r="K4" s="165" t="s">
        <v>54</v>
      </c>
      <c r="L4" s="165"/>
      <c r="M4" s="165"/>
      <c r="N4" s="165"/>
    </row>
    <row r="5" spans="1:14" ht="78" customHeight="1">
      <c r="A5" s="42" t="s">
        <v>47</v>
      </c>
      <c r="B5" s="42" t="s">
        <v>46</v>
      </c>
      <c r="C5" s="42" t="s">
        <v>48</v>
      </c>
      <c r="D5" s="42" t="s">
        <v>49</v>
      </c>
      <c r="E5" s="42" t="s">
        <v>50</v>
      </c>
      <c r="F5" s="42" t="s">
        <v>49</v>
      </c>
      <c r="G5" s="42" t="s">
        <v>50</v>
      </c>
      <c r="H5" s="42" t="s">
        <v>91</v>
      </c>
      <c r="I5" s="42" t="s">
        <v>92</v>
      </c>
      <c r="J5" s="24"/>
      <c r="K5" s="42" t="s">
        <v>53</v>
      </c>
      <c r="L5" s="42" t="s">
        <v>52</v>
      </c>
      <c r="M5" s="42" t="s">
        <v>55</v>
      </c>
      <c r="N5" s="42" t="s">
        <v>56</v>
      </c>
    </row>
    <row r="6" spans="1:14" ht="16.5" customHeight="1">
      <c r="A6" s="77" t="s">
        <v>104</v>
      </c>
      <c r="B6" s="77" t="s">
        <v>105</v>
      </c>
      <c r="C6" s="68" t="s">
        <v>59</v>
      </c>
      <c r="D6" s="135"/>
      <c r="E6" s="135"/>
      <c r="F6" s="135"/>
      <c r="G6" s="135"/>
      <c r="H6" s="135"/>
      <c r="I6" s="135"/>
      <c r="J6" s="136"/>
      <c r="K6" s="135"/>
      <c r="L6" s="135"/>
      <c r="M6" s="135"/>
      <c r="N6" s="93">
        <v>3800</v>
      </c>
    </row>
    <row r="7" spans="1:14" ht="16" customHeight="1">
      <c r="A7" s="58" t="s">
        <v>8</v>
      </c>
      <c r="B7" s="58" t="s">
        <v>9</v>
      </c>
      <c r="C7" s="36" t="s">
        <v>59</v>
      </c>
      <c r="D7" s="95"/>
      <c r="E7" s="95"/>
      <c r="F7" s="95"/>
      <c r="G7" s="95"/>
      <c r="H7" s="95"/>
      <c r="I7" s="95"/>
      <c r="J7" s="96"/>
      <c r="K7" s="95"/>
      <c r="L7" s="95"/>
      <c r="M7" s="95"/>
      <c r="N7" s="94">
        <v>3800</v>
      </c>
    </row>
    <row r="8" spans="1:14" ht="16" customHeight="1">
      <c r="A8" s="58" t="s">
        <v>22</v>
      </c>
      <c r="B8" s="58" t="s">
        <v>23</v>
      </c>
      <c r="C8" s="36" t="s">
        <v>59</v>
      </c>
      <c r="D8" s="97"/>
      <c r="E8" s="97"/>
      <c r="F8" s="97"/>
      <c r="G8" s="97"/>
      <c r="H8" s="97"/>
      <c r="I8" s="97"/>
      <c r="J8" s="96"/>
      <c r="K8" s="97"/>
      <c r="L8" s="97"/>
      <c r="M8" s="97"/>
      <c r="N8" s="93">
        <v>3800</v>
      </c>
    </row>
    <row r="9" spans="1:14" ht="16" customHeight="1">
      <c r="A9" s="58" t="s">
        <v>10</v>
      </c>
      <c r="B9" s="58" t="s">
        <v>11</v>
      </c>
      <c r="C9" s="36" t="s">
        <v>59</v>
      </c>
      <c r="D9" s="97"/>
      <c r="E9" s="97"/>
      <c r="F9" s="97"/>
      <c r="G9" s="97"/>
      <c r="H9" s="97"/>
      <c r="I9" s="97"/>
      <c r="J9" s="96"/>
      <c r="K9" s="97"/>
      <c r="L9" s="97"/>
      <c r="M9" s="97"/>
      <c r="N9" s="93">
        <v>4200</v>
      </c>
    </row>
    <row r="10" spans="1:14" ht="16" customHeight="1">
      <c r="A10" s="58" t="s">
        <v>12</v>
      </c>
      <c r="B10" s="58" t="s">
        <v>13</v>
      </c>
      <c r="C10" s="36" t="s">
        <v>59</v>
      </c>
      <c r="D10" s="97"/>
      <c r="E10" s="97"/>
      <c r="F10" s="97"/>
      <c r="G10" s="97"/>
      <c r="H10" s="97"/>
      <c r="I10" s="97"/>
      <c r="J10" s="96"/>
      <c r="K10" s="97"/>
      <c r="L10" s="97"/>
      <c r="M10" s="97"/>
      <c r="N10" s="93">
        <v>4200</v>
      </c>
    </row>
    <row r="11" spans="1:14" ht="16" customHeight="1">
      <c r="A11" s="6" t="s">
        <v>5</v>
      </c>
      <c r="B11" s="6" t="s">
        <v>3</v>
      </c>
      <c r="C11" s="36" t="s">
        <v>59</v>
      </c>
      <c r="D11" s="97"/>
      <c r="E11" s="97"/>
      <c r="F11" s="97"/>
      <c r="G11" s="93">
        <v>3150</v>
      </c>
      <c r="H11" s="93">
        <v>500</v>
      </c>
      <c r="I11" s="93">
        <f>H11*0.2</f>
        <v>100</v>
      </c>
      <c r="J11" s="98"/>
      <c r="K11" s="93">
        <f>H11</f>
        <v>500</v>
      </c>
      <c r="L11" s="93">
        <f>I11</f>
        <v>100</v>
      </c>
      <c r="M11" s="93">
        <v>0</v>
      </c>
      <c r="N11" s="93">
        <v>3800</v>
      </c>
    </row>
    <row r="12" spans="1:14" ht="16" customHeight="1">
      <c r="A12" s="58" t="s">
        <v>15</v>
      </c>
      <c r="B12" s="58" t="s">
        <v>16</v>
      </c>
      <c r="C12" s="36" t="s">
        <v>59</v>
      </c>
      <c r="D12" s="97"/>
      <c r="E12" s="97"/>
      <c r="F12" s="97"/>
      <c r="G12" s="97"/>
      <c r="H12" s="97"/>
      <c r="I12" s="97"/>
      <c r="J12" s="99"/>
      <c r="K12" s="97"/>
      <c r="L12" s="97"/>
      <c r="M12" s="97"/>
      <c r="N12" s="93">
        <v>4400</v>
      </c>
    </row>
    <row r="13" spans="1:14" ht="16" customHeight="1">
      <c r="A13" s="86" t="s">
        <v>191</v>
      </c>
      <c r="B13" s="86" t="s">
        <v>202</v>
      </c>
      <c r="C13" s="84" t="s">
        <v>186</v>
      </c>
      <c r="D13" s="97"/>
      <c r="E13" s="97"/>
      <c r="F13" s="97"/>
      <c r="G13" s="97"/>
      <c r="H13" s="97"/>
      <c r="I13" s="97"/>
      <c r="J13" s="97"/>
      <c r="K13" s="97"/>
      <c r="L13" s="97"/>
      <c r="M13" s="97"/>
      <c r="N13" s="93">
        <v>3450</v>
      </c>
    </row>
    <row r="14" spans="1:14" ht="16" customHeight="1"/>
    <row r="15" spans="1:14" ht="16" customHeight="1">
      <c r="A15" s="102" t="s">
        <v>184</v>
      </c>
      <c r="B15" s="7" t="s">
        <v>17</v>
      </c>
      <c r="C15" s="36" t="s">
        <v>59</v>
      </c>
      <c r="D15" s="97"/>
      <c r="E15" s="97"/>
      <c r="F15" s="93">
        <v>8235</v>
      </c>
      <c r="G15" s="97"/>
      <c r="H15" s="93">
        <v>500</v>
      </c>
      <c r="I15" s="93">
        <f>H15*0.2</f>
        <v>100</v>
      </c>
      <c r="J15" s="100"/>
      <c r="K15" s="93">
        <f>H15</f>
        <v>500</v>
      </c>
      <c r="L15" s="93">
        <f>I15</f>
        <v>100</v>
      </c>
      <c r="M15" s="93">
        <v>0</v>
      </c>
      <c r="N15" s="93">
        <v>6650</v>
      </c>
    </row>
    <row r="16" spans="1:14" ht="16" customHeight="1">
      <c r="A16" s="7" t="s">
        <v>26</v>
      </c>
      <c r="B16" s="58" t="s">
        <v>25</v>
      </c>
      <c r="C16" s="36" t="s">
        <v>59</v>
      </c>
      <c r="D16" s="97"/>
      <c r="E16" s="97"/>
      <c r="F16" s="97"/>
      <c r="G16" s="97"/>
      <c r="H16" s="97"/>
      <c r="I16" s="97"/>
      <c r="J16" s="100"/>
      <c r="K16" s="97"/>
      <c r="L16" s="97"/>
      <c r="M16" s="97"/>
      <c r="N16" s="93">
        <v>3800</v>
      </c>
    </row>
    <row r="17" spans="1:14" ht="16" customHeight="1">
      <c r="A17" s="7" t="s">
        <v>38</v>
      </c>
      <c r="B17" s="7" t="s">
        <v>74</v>
      </c>
      <c r="C17" s="36" t="s">
        <v>59</v>
      </c>
      <c r="D17" s="97"/>
      <c r="E17" s="97"/>
      <c r="F17" s="93">
        <v>8190</v>
      </c>
      <c r="G17" s="97"/>
      <c r="H17" s="93">
        <v>500</v>
      </c>
      <c r="I17" s="93">
        <f>H17*0.2</f>
        <v>100</v>
      </c>
      <c r="J17" s="100"/>
      <c r="K17" s="93">
        <f>H17</f>
        <v>500</v>
      </c>
      <c r="L17" s="93">
        <f>I17</f>
        <v>100</v>
      </c>
      <c r="M17" s="93">
        <v>0</v>
      </c>
      <c r="N17" s="93">
        <v>3800</v>
      </c>
    </row>
    <row r="18" spans="1:14" ht="16" customHeight="1">
      <c r="A18" s="7" t="s">
        <v>38</v>
      </c>
      <c r="B18" s="7" t="s">
        <v>75</v>
      </c>
      <c r="C18" s="36" t="s">
        <v>59</v>
      </c>
      <c r="D18" s="97"/>
      <c r="E18" s="97"/>
      <c r="F18" s="93">
        <v>8370</v>
      </c>
      <c r="G18" s="97"/>
      <c r="H18" s="93">
        <v>500</v>
      </c>
      <c r="I18" s="93">
        <f>H18*0.2</f>
        <v>100</v>
      </c>
      <c r="J18" s="100"/>
      <c r="K18" s="93">
        <f>H18</f>
        <v>500</v>
      </c>
      <c r="L18" s="93">
        <f>I18</f>
        <v>100</v>
      </c>
      <c r="M18" s="93">
        <v>0</v>
      </c>
      <c r="N18" s="93">
        <v>3800</v>
      </c>
    </row>
    <row r="19" spans="1:14" ht="16" customHeight="1">
      <c r="A19" s="7" t="s">
        <v>38</v>
      </c>
      <c r="B19" s="7" t="s">
        <v>207</v>
      </c>
      <c r="C19" s="36" t="s">
        <v>59</v>
      </c>
      <c r="D19" s="93"/>
      <c r="E19" s="93"/>
      <c r="F19" s="93"/>
      <c r="G19" s="93"/>
      <c r="H19" s="93"/>
      <c r="I19" s="93"/>
      <c r="J19" s="100"/>
      <c r="K19" s="93"/>
      <c r="L19" s="93"/>
      <c r="M19" s="93"/>
      <c r="N19" s="93">
        <v>4500</v>
      </c>
    </row>
    <row r="20" spans="1:14" ht="16" customHeight="1">
      <c r="A20" s="7" t="s">
        <v>183</v>
      </c>
      <c r="B20" s="7" t="s">
        <v>27</v>
      </c>
      <c r="C20" s="36" t="s">
        <v>59</v>
      </c>
      <c r="D20" s="97"/>
      <c r="E20" s="97"/>
      <c r="F20" s="93">
        <v>8437</v>
      </c>
      <c r="G20" s="97"/>
      <c r="H20" s="93">
        <v>500</v>
      </c>
      <c r="I20" s="93">
        <f>H20*0.2</f>
        <v>100</v>
      </c>
      <c r="J20" s="100"/>
      <c r="K20" s="93">
        <f>H20</f>
        <v>500</v>
      </c>
      <c r="L20" s="93">
        <f>I20</f>
        <v>100</v>
      </c>
      <c r="M20" s="93">
        <v>0</v>
      </c>
      <c r="N20" s="93">
        <v>6800</v>
      </c>
    </row>
    <row r="21" spans="1:14" ht="16" customHeight="1">
      <c r="A21" s="58" t="s">
        <v>57</v>
      </c>
      <c r="B21" s="58" t="s">
        <v>58</v>
      </c>
      <c r="C21" s="36" t="s">
        <v>59</v>
      </c>
      <c r="D21" s="97"/>
      <c r="E21" s="97"/>
      <c r="F21" s="97"/>
      <c r="G21" s="97"/>
      <c r="H21" s="97"/>
      <c r="I21" s="97"/>
      <c r="J21" s="99"/>
      <c r="K21" s="97"/>
      <c r="L21" s="97"/>
      <c r="M21" s="97"/>
      <c r="N21" s="93">
        <v>6600</v>
      </c>
    </row>
    <row r="22" spans="1:14" ht="16" customHeight="1">
      <c r="A22" s="26" t="s">
        <v>72</v>
      </c>
      <c r="B22" s="26" t="s">
        <v>73</v>
      </c>
      <c r="C22" s="47" t="s">
        <v>59</v>
      </c>
      <c r="D22" s="122"/>
      <c r="E22" s="122"/>
      <c r="F22" s="122"/>
      <c r="G22" s="122"/>
      <c r="H22" s="122"/>
      <c r="I22" s="122"/>
      <c r="J22" s="122"/>
      <c r="K22" s="122"/>
      <c r="L22" s="122"/>
      <c r="M22" s="122"/>
      <c r="N22" s="93">
        <v>8800</v>
      </c>
    </row>
    <row r="23" spans="1:14" ht="16" customHeight="1">
      <c r="A23" s="58" t="s">
        <v>33</v>
      </c>
      <c r="B23" s="58" t="s">
        <v>19</v>
      </c>
      <c r="C23" s="36" t="s">
        <v>59</v>
      </c>
      <c r="D23" s="97"/>
      <c r="E23" s="97"/>
      <c r="F23" s="97"/>
      <c r="G23" s="97"/>
      <c r="H23" s="97"/>
      <c r="I23" s="97"/>
      <c r="J23" s="99"/>
      <c r="K23" s="97"/>
      <c r="L23" s="97"/>
      <c r="M23" s="97"/>
      <c r="N23" s="93">
        <v>3600</v>
      </c>
    </row>
    <row r="24" spans="1:14" ht="16" customHeight="1">
      <c r="A24" s="58" t="s">
        <v>34</v>
      </c>
      <c r="B24" s="58" t="s">
        <v>20</v>
      </c>
      <c r="C24" s="36" t="s">
        <v>59</v>
      </c>
      <c r="D24" s="97"/>
      <c r="E24" s="97"/>
      <c r="F24" s="97"/>
      <c r="G24" s="97"/>
      <c r="H24" s="97"/>
      <c r="I24" s="97"/>
      <c r="J24" s="100"/>
      <c r="K24" s="97"/>
      <c r="L24" s="97"/>
      <c r="M24" s="97"/>
      <c r="N24" s="93">
        <v>3600</v>
      </c>
    </row>
    <row r="25" spans="1:14" ht="16" customHeight="1">
      <c r="A25" s="59" t="s">
        <v>39</v>
      </c>
      <c r="B25" s="59" t="s">
        <v>6</v>
      </c>
      <c r="C25" s="36" t="s">
        <v>59</v>
      </c>
      <c r="D25" s="97"/>
      <c r="E25" s="97"/>
      <c r="F25" s="97"/>
      <c r="G25" s="97"/>
      <c r="H25" s="97"/>
      <c r="I25" s="97"/>
      <c r="J25" s="99"/>
      <c r="K25" s="97"/>
      <c r="L25" s="97"/>
      <c r="M25" s="97"/>
      <c r="N25" s="93">
        <v>6400</v>
      </c>
    </row>
    <row r="26" spans="1:14" ht="16" customHeight="1">
      <c r="A26" s="58" t="s">
        <v>35</v>
      </c>
      <c r="B26" s="58" t="s">
        <v>21</v>
      </c>
      <c r="C26" s="36" t="s">
        <v>59</v>
      </c>
      <c r="D26" s="97"/>
      <c r="E26" s="97"/>
      <c r="F26" s="97"/>
      <c r="G26" s="97"/>
      <c r="H26" s="97"/>
      <c r="I26" s="97"/>
      <c r="J26" s="99"/>
      <c r="K26" s="97"/>
      <c r="L26" s="97"/>
      <c r="M26" s="97"/>
      <c r="N26" s="93">
        <v>5400</v>
      </c>
    </row>
    <row r="27" spans="1:14" ht="16" customHeight="1">
      <c r="A27" s="26" t="s">
        <v>188</v>
      </c>
      <c r="B27" s="26" t="s">
        <v>189</v>
      </c>
      <c r="C27" s="47" t="s">
        <v>59</v>
      </c>
      <c r="D27" s="122"/>
      <c r="E27" s="122"/>
      <c r="F27" s="122"/>
      <c r="G27" s="122"/>
      <c r="H27" s="122"/>
      <c r="I27" s="122"/>
      <c r="J27" s="137"/>
      <c r="K27" s="122"/>
      <c r="L27" s="122"/>
      <c r="M27" s="122"/>
      <c r="N27" s="93">
        <v>3450</v>
      </c>
    </row>
    <row r="28" spans="1:14" ht="16" customHeight="1">
      <c r="A28" s="58" t="s">
        <v>28</v>
      </c>
      <c r="B28" s="58" t="s">
        <v>29</v>
      </c>
      <c r="C28" s="36" t="s">
        <v>59</v>
      </c>
      <c r="D28" s="101"/>
      <c r="E28" s="101"/>
      <c r="F28" s="101"/>
      <c r="G28" s="101"/>
      <c r="H28" s="101"/>
      <c r="I28" s="101"/>
      <c r="J28" s="98"/>
      <c r="K28" s="101"/>
      <c r="L28" s="101"/>
      <c r="M28" s="101"/>
      <c r="N28" s="93">
        <v>3450</v>
      </c>
    </row>
    <row r="29" spans="1:14" ht="16" customHeight="1">
      <c r="A29" s="58" t="s">
        <v>36</v>
      </c>
      <c r="B29" s="58" t="s">
        <v>30</v>
      </c>
      <c r="C29" s="36" t="s">
        <v>59</v>
      </c>
      <c r="D29" s="97"/>
      <c r="E29" s="97"/>
      <c r="F29" s="97"/>
      <c r="G29" s="97"/>
      <c r="H29" s="97"/>
      <c r="I29" s="97"/>
      <c r="J29" s="103"/>
      <c r="K29" s="97"/>
      <c r="L29" s="97"/>
      <c r="M29" s="97"/>
      <c r="N29" s="93">
        <v>3450</v>
      </c>
    </row>
    <row r="30" spans="1:14" ht="16" customHeight="1">
      <c r="A30" s="89"/>
      <c r="B30" s="89"/>
      <c r="C30" s="90"/>
      <c r="D30" s="80"/>
      <c r="E30" s="80"/>
      <c r="F30" s="80"/>
      <c r="G30" s="80"/>
      <c r="H30" s="80"/>
      <c r="I30" s="80"/>
      <c r="J30" s="91"/>
      <c r="K30" s="80"/>
      <c r="L30" s="80"/>
      <c r="M30" s="80"/>
      <c r="N30" s="92"/>
    </row>
    <row r="31" spans="1:14" ht="16" customHeight="1">
      <c r="A31" s="89"/>
      <c r="B31" s="89"/>
      <c r="C31" s="90"/>
      <c r="D31" s="80"/>
      <c r="E31" s="80"/>
      <c r="F31" s="80"/>
      <c r="G31" s="80"/>
      <c r="H31" s="80"/>
      <c r="I31" s="80"/>
      <c r="J31" s="91"/>
      <c r="K31" s="80"/>
      <c r="L31" s="80"/>
      <c r="M31" s="80"/>
      <c r="N31" s="92"/>
    </row>
    <row r="32" spans="1:14">
      <c r="A32" s="49"/>
      <c r="B32" s="49"/>
      <c r="C32" s="49"/>
      <c r="D32" s="50"/>
      <c r="E32" s="50"/>
      <c r="F32" s="50"/>
      <c r="G32" s="50"/>
      <c r="H32" s="50"/>
      <c r="I32" s="50"/>
      <c r="J32" s="51"/>
      <c r="K32" s="50"/>
      <c r="L32" s="52"/>
      <c r="M32" s="50"/>
      <c r="N32" s="52"/>
    </row>
    <row r="33" spans="1:14">
      <c r="A33" s="25" t="s">
        <v>2</v>
      </c>
      <c r="B33" s="11"/>
      <c r="C33" s="11"/>
      <c r="D33" s="11"/>
      <c r="E33" s="11"/>
      <c r="F33" s="11"/>
      <c r="G33" s="11"/>
      <c r="H33" s="11"/>
      <c r="I33" s="11"/>
      <c r="J33" s="11"/>
      <c r="K33" s="11"/>
      <c r="L33" s="11"/>
      <c r="M33" s="3"/>
      <c r="N33" s="3"/>
    </row>
    <row r="34" spans="1:14" s="9" customFormat="1" ht="26.15" customHeight="1">
      <c r="A34" s="20" t="s">
        <v>106</v>
      </c>
      <c r="B34" s="20"/>
      <c r="C34" s="20"/>
      <c r="D34" s="11"/>
      <c r="E34" s="11"/>
      <c r="F34" s="11"/>
      <c r="G34" s="11"/>
      <c r="H34" s="11"/>
      <c r="I34" s="11"/>
      <c r="J34" s="11"/>
      <c r="K34" s="11"/>
      <c r="L34" s="11"/>
      <c r="M34" s="11"/>
      <c r="N34" s="11"/>
    </row>
    <row r="35" spans="1:14" s="9" customFormat="1" ht="26.15" customHeight="1">
      <c r="A35" s="166" t="s">
        <v>150</v>
      </c>
      <c r="B35" s="166"/>
      <c r="C35" s="166"/>
      <c r="D35" s="166"/>
      <c r="E35" s="166"/>
      <c r="F35" s="166"/>
      <c r="G35" s="166"/>
      <c r="H35" s="166"/>
      <c r="I35" s="166"/>
      <c r="J35" s="166"/>
      <c r="K35" s="166"/>
      <c r="L35" s="166"/>
      <c r="M35" s="166"/>
      <c r="N35" s="166"/>
    </row>
    <row r="36" spans="1:14" s="9" customFormat="1" ht="26.15" customHeight="1">
      <c r="A36" s="20" t="s">
        <v>60</v>
      </c>
      <c r="B36" s="21"/>
      <c r="C36" s="21"/>
      <c r="D36" s="11"/>
      <c r="E36" s="11"/>
      <c r="F36" s="11"/>
      <c r="G36" s="11"/>
      <c r="H36" s="11"/>
      <c r="I36" s="11"/>
      <c r="J36" s="11"/>
      <c r="K36" s="11"/>
      <c r="L36" s="11"/>
      <c r="M36" s="11"/>
      <c r="N36" s="11"/>
    </row>
    <row r="37" spans="1:14" s="9" customFormat="1" ht="26.15" customHeight="1">
      <c r="A37" s="164" t="s">
        <v>110</v>
      </c>
      <c r="B37" s="164"/>
      <c r="C37" s="164"/>
      <c r="D37" s="164"/>
      <c r="E37" s="164"/>
      <c r="F37" s="164"/>
      <c r="G37" s="164"/>
      <c r="H37" s="164"/>
      <c r="I37" s="164"/>
      <c r="J37" s="164"/>
      <c r="K37" s="164"/>
      <c r="L37" s="164"/>
      <c r="M37" s="164"/>
      <c r="N37" s="164"/>
    </row>
    <row r="38" spans="1:14" s="9" customFormat="1" ht="26.15" customHeight="1">
      <c r="A38" s="164" t="s">
        <v>61</v>
      </c>
      <c r="B38" s="164"/>
      <c r="C38" s="164"/>
      <c r="D38" s="164"/>
      <c r="E38" s="164"/>
      <c r="F38" s="164"/>
      <c r="G38" s="164"/>
      <c r="H38" s="164"/>
      <c r="I38" s="164"/>
      <c r="J38" s="164"/>
      <c r="K38" s="164"/>
      <c r="L38" s="164"/>
      <c r="M38" s="164"/>
      <c r="N38" s="164"/>
    </row>
    <row r="39" spans="1:14" s="9" customFormat="1" ht="26.15" customHeight="1">
      <c r="A39" s="20" t="s">
        <v>139</v>
      </c>
      <c r="B39" s="20"/>
      <c r="C39" s="20"/>
      <c r="D39" s="11"/>
      <c r="E39" s="11"/>
      <c r="F39" s="11"/>
      <c r="G39" s="11"/>
      <c r="H39" s="11"/>
      <c r="I39" s="11"/>
      <c r="J39" s="11"/>
      <c r="K39" s="11"/>
      <c r="L39" s="11"/>
      <c r="M39" s="11"/>
      <c r="N39" s="11"/>
    </row>
    <row r="40" spans="1:14" s="9" customFormat="1" ht="4.5" customHeight="1"/>
    <row r="41" spans="1:14" s="9" customFormat="1" ht="13">
      <c r="A41" s="9" t="s">
        <v>111</v>
      </c>
    </row>
    <row r="42" spans="1:14" s="9" customFormat="1" ht="8.25" customHeight="1"/>
    <row r="43" spans="1:14" s="9" customFormat="1" ht="13">
      <c r="A43" s="9" t="s">
        <v>132</v>
      </c>
    </row>
    <row r="44" spans="1:14" s="9" customFormat="1" ht="8.25" customHeight="1"/>
    <row r="45" spans="1:14" s="9" customFormat="1" ht="13">
      <c r="A45" s="9" t="s">
        <v>112</v>
      </c>
    </row>
    <row r="46" spans="1:14" s="9" customFormat="1" ht="13"/>
    <row r="47" spans="1:14" s="9" customFormat="1" ht="11.25" customHeight="1">
      <c r="A47" s="20" t="s">
        <v>107</v>
      </c>
      <c r="B47" s="20"/>
      <c r="C47" s="20"/>
      <c r="D47" s="11"/>
      <c r="E47" s="11"/>
      <c r="F47" s="11"/>
      <c r="G47" s="11"/>
      <c r="H47" s="11"/>
      <c r="I47" s="11"/>
      <c r="J47" s="11"/>
      <c r="K47" s="11"/>
      <c r="L47" s="11"/>
      <c r="M47" s="11"/>
      <c r="N47" s="11"/>
    </row>
    <row r="48" spans="1:14" s="9" customFormat="1">
      <c r="A48" s="60">
        <v>11</v>
      </c>
      <c r="B48" s="55" t="s">
        <v>157</v>
      </c>
    </row>
    <row r="49" spans="2:8">
      <c r="B49" t="s">
        <v>151</v>
      </c>
      <c r="C49" s="55" t="s">
        <v>147</v>
      </c>
      <c r="D49" s="8"/>
      <c r="G49" s="8"/>
      <c r="H49" s="8"/>
    </row>
    <row r="50" spans="2:8">
      <c r="B50" t="s">
        <v>152</v>
      </c>
    </row>
    <row r="51" spans="2:8">
      <c r="B51" t="s">
        <v>153</v>
      </c>
    </row>
    <row r="52" spans="2:8">
      <c r="B52" t="s">
        <v>154</v>
      </c>
    </row>
    <row r="53" spans="2:8">
      <c r="B53" t="s">
        <v>155</v>
      </c>
    </row>
  </sheetData>
  <sortState xmlns:xlrd2="http://schemas.microsoft.com/office/spreadsheetml/2017/richdata2" ref="A6:N29">
    <sortCondition ref="A6:A29"/>
  </sortState>
  <mergeCells count="9">
    <mergeCell ref="A37:N37"/>
    <mergeCell ref="A38:N38"/>
    <mergeCell ref="K2:N2"/>
    <mergeCell ref="A4:C4"/>
    <mergeCell ref="D4:E4"/>
    <mergeCell ref="F4:G4"/>
    <mergeCell ref="H4:I4"/>
    <mergeCell ref="K4:N4"/>
    <mergeCell ref="A35:N35"/>
  </mergeCells>
  <pageMargins left="0.7" right="0.7" top="0.75" bottom="0.75" header="0.3" footer="0.3"/>
  <pageSetup paperSize="9" scale="62" fitToHeight="0" orientation="landscape" r:id="rId1"/>
  <headerFooter>
    <oddHeader>&amp;C
&amp;"-,Bold"Fee Schedule 2025 (VIC)</oddHeader>
    <oddFooter xml:space="preserve">&amp;LInstitute of Training &amp; Further Education (RTO No. 6372)       &amp;RFee Schedule 2025 (VIC) v1.0                </oddFooter>
  </headerFooter>
  <rowBreaks count="1" manualBreakCount="1">
    <brk id="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T51"/>
  <sheetViews>
    <sheetView showGridLines="0" topLeftCell="A11" zoomScaleNormal="100" zoomScaleSheetLayoutView="90" workbookViewId="0">
      <selection activeCell="B28" sqref="B28"/>
    </sheetView>
  </sheetViews>
  <sheetFormatPr defaultRowHeight="14.5"/>
  <cols>
    <col min="1" max="1" width="15.54296875" customWidth="1"/>
    <col min="2" max="2" width="56.26953125" customWidth="1"/>
    <col min="3" max="3" width="16.26953125" customWidth="1"/>
    <col min="4" max="9" width="18.54296875" customWidth="1"/>
    <col min="10" max="10" width="15.453125" customWidth="1"/>
    <col min="11" max="11" width="10.7265625" customWidth="1"/>
    <col min="12" max="12" width="1.7265625" customWidth="1"/>
    <col min="13" max="16" width="10.7265625" customWidth="1"/>
    <col min="17" max="17" width="1.7265625" customWidth="1"/>
    <col min="18" max="20" width="10.7265625" customWidth="1"/>
  </cols>
  <sheetData>
    <row r="1" spans="1:20" ht="15.5">
      <c r="A1" s="33"/>
      <c r="B1" s="3"/>
      <c r="C1" s="3"/>
      <c r="D1" s="3"/>
      <c r="E1" s="3"/>
      <c r="F1" s="3"/>
      <c r="G1" s="3"/>
      <c r="H1" s="3"/>
      <c r="I1" s="3"/>
      <c r="J1" s="3"/>
      <c r="K1" s="3"/>
      <c r="L1" s="3"/>
      <c r="M1" s="3"/>
      <c r="N1" s="3"/>
    </row>
    <row r="2" spans="1:20" ht="43.5" customHeight="1">
      <c r="A2" s="34"/>
      <c r="B2" s="56" t="s">
        <v>146</v>
      </c>
      <c r="C2" s="54" t="s">
        <v>125</v>
      </c>
      <c r="E2" s="54"/>
      <c r="F2" s="34"/>
      <c r="G2" s="34"/>
      <c r="H2" s="34"/>
      <c r="I2" s="34"/>
      <c r="J2" s="3"/>
      <c r="K2" s="155"/>
      <c r="L2" s="155"/>
      <c r="M2" s="155"/>
      <c r="N2" s="155"/>
    </row>
    <row r="3" spans="1:20" ht="26">
      <c r="A3" s="3"/>
      <c r="B3" s="3"/>
      <c r="C3" s="3"/>
      <c r="D3" s="23"/>
      <c r="E3" s="3"/>
      <c r="F3" s="35"/>
      <c r="G3" s="3"/>
      <c r="H3" s="3"/>
      <c r="I3" s="3"/>
      <c r="J3" s="3"/>
      <c r="K3" s="22"/>
      <c r="L3" s="3"/>
      <c r="M3" s="3"/>
      <c r="N3" s="3"/>
    </row>
    <row r="4" spans="1:20" ht="46" customHeight="1">
      <c r="A4" s="167" t="s">
        <v>88</v>
      </c>
      <c r="B4" s="167"/>
      <c r="C4" s="167"/>
      <c r="D4" s="167" t="s">
        <v>89</v>
      </c>
      <c r="E4" s="167"/>
      <c r="F4" s="167"/>
      <c r="G4" s="167" t="s">
        <v>90</v>
      </c>
      <c r="H4" s="167"/>
      <c r="I4" s="167"/>
      <c r="J4" s="167" t="s">
        <v>76</v>
      </c>
      <c r="K4" s="3"/>
      <c r="L4" s="3"/>
      <c r="M4" s="3"/>
      <c r="N4" s="3"/>
      <c r="O4" s="3"/>
      <c r="P4" s="3"/>
      <c r="Q4" s="3"/>
      <c r="R4" s="3"/>
      <c r="S4" s="3"/>
      <c r="T4" s="3"/>
    </row>
    <row r="5" spans="1:20" ht="50.15" customHeight="1">
      <c r="A5" s="37" t="s">
        <v>64</v>
      </c>
      <c r="B5" s="37" t="s">
        <v>65</v>
      </c>
      <c r="C5" s="37" t="s">
        <v>48</v>
      </c>
      <c r="D5" s="37" t="s">
        <v>69</v>
      </c>
      <c r="E5" s="37" t="s">
        <v>70</v>
      </c>
      <c r="F5" s="37" t="s">
        <v>71</v>
      </c>
      <c r="G5" s="37" t="s">
        <v>121</v>
      </c>
      <c r="H5" s="37" t="s">
        <v>122</v>
      </c>
      <c r="I5" s="37" t="s">
        <v>123</v>
      </c>
      <c r="J5" s="167"/>
      <c r="K5" s="3"/>
      <c r="L5" s="3"/>
      <c r="M5" s="3"/>
      <c r="N5" s="3"/>
      <c r="O5" s="3"/>
      <c r="P5" s="3"/>
      <c r="Q5" s="3"/>
      <c r="R5" s="3"/>
      <c r="S5" s="3"/>
      <c r="T5" s="3"/>
    </row>
    <row r="6" spans="1:20" s="9" customFormat="1" ht="15" customHeight="1">
      <c r="A6" s="77" t="s">
        <v>104</v>
      </c>
      <c r="B6" s="77" t="s">
        <v>105</v>
      </c>
      <c r="C6" s="68" t="s">
        <v>59</v>
      </c>
      <c r="D6" s="32">
        <v>5180</v>
      </c>
      <c r="E6" s="32">
        <v>5180</v>
      </c>
      <c r="F6" s="53"/>
      <c r="G6" s="32">
        <v>880</v>
      </c>
      <c r="H6" s="32">
        <v>1050</v>
      </c>
      <c r="I6" s="32">
        <v>240</v>
      </c>
      <c r="J6" s="32">
        <v>3800</v>
      </c>
      <c r="K6" s="11"/>
      <c r="L6" s="11"/>
      <c r="M6" s="11"/>
      <c r="N6" s="11"/>
      <c r="O6" s="11"/>
      <c r="P6" s="11"/>
      <c r="Q6" s="11"/>
      <c r="R6" s="11"/>
      <c r="S6" s="11"/>
      <c r="T6" s="11"/>
    </row>
    <row r="7" spans="1:20" s="9" customFormat="1" ht="15" customHeight="1">
      <c r="A7" s="77" t="s">
        <v>8</v>
      </c>
      <c r="B7" s="77" t="s">
        <v>9</v>
      </c>
      <c r="C7" s="68" t="s">
        <v>59</v>
      </c>
      <c r="D7" s="32">
        <v>6270</v>
      </c>
      <c r="E7" s="32">
        <v>6270</v>
      </c>
      <c r="F7" s="53"/>
      <c r="G7" s="32">
        <v>1320</v>
      </c>
      <c r="H7" s="32">
        <v>1580</v>
      </c>
      <c r="I7" s="32">
        <v>240</v>
      </c>
      <c r="J7" s="32">
        <v>3400</v>
      </c>
      <c r="K7" s="11"/>
      <c r="L7" s="11"/>
      <c r="M7" s="11"/>
      <c r="N7" s="11"/>
      <c r="O7" s="11"/>
      <c r="P7" s="11"/>
      <c r="Q7" s="11"/>
      <c r="R7" s="11"/>
      <c r="S7" s="11"/>
      <c r="T7" s="11"/>
    </row>
    <row r="8" spans="1:20" s="9" customFormat="1" ht="14.5" customHeight="1">
      <c r="A8" s="26" t="s">
        <v>22</v>
      </c>
      <c r="B8" s="26" t="s">
        <v>23</v>
      </c>
      <c r="C8" s="47" t="s">
        <v>59</v>
      </c>
      <c r="D8" s="53"/>
      <c r="E8" s="32">
        <v>5600</v>
      </c>
      <c r="F8" s="53"/>
      <c r="G8" s="32">
        <v>1320</v>
      </c>
      <c r="H8" s="32">
        <v>1580</v>
      </c>
      <c r="I8" s="32">
        <v>240</v>
      </c>
      <c r="J8" s="32">
        <v>3400</v>
      </c>
      <c r="K8" s="11"/>
      <c r="L8" s="11"/>
      <c r="M8" s="11"/>
      <c r="N8" s="11"/>
      <c r="O8" s="11"/>
      <c r="P8" s="11"/>
      <c r="Q8" s="11"/>
      <c r="R8" s="11"/>
      <c r="S8" s="11"/>
      <c r="T8" s="11"/>
    </row>
    <row r="9" spans="1:20" s="9" customFormat="1" ht="15" customHeight="1">
      <c r="A9" s="26" t="s">
        <v>10</v>
      </c>
      <c r="B9" s="26" t="s">
        <v>11</v>
      </c>
      <c r="C9" s="47" t="s">
        <v>59</v>
      </c>
      <c r="D9" s="32">
        <v>6540</v>
      </c>
      <c r="E9" s="53"/>
      <c r="F9" s="32">
        <v>6540</v>
      </c>
      <c r="G9" s="32">
        <v>1580</v>
      </c>
      <c r="H9" s="32">
        <v>1850</v>
      </c>
      <c r="I9" s="32">
        <v>240</v>
      </c>
      <c r="J9" s="32">
        <v>4200</v>
      </c>
      <c r="K9" s="11"/>
      <c r="L9" s="11"/>
      <c r="M9" s="11"/>
      <c r="N9" s="11"/>
      <c r="O9" s="11"/>
      <c r="P9" s="11"/>
      <c r="Q9" s="11"/>
      <c r="R9" s="11"/>
      <c r="S9" s="11"/>
      <c r="T9" s="11"/>
    </row>
    <row r="10" spans="1:20" s="9" customFormat="1" ht="15" customHeight="1">
      <c r="A10" s="26" t="s">
        <v>12</v>
      </c>
      <c r="B10" s="26" t="s">
        <v>13</v>
      </c>
      <c r="C10" s="47" t="s">
        <v>59</v>
      </c>
      <c r="D10" s="32">
        <v>6270</v>
      </c>
      <c r="E10" s="53"/>
      <c r="F10" s="32">
        <v>6270</v>
      </c>
      <c r="G10" s="32">
        <v>1580</v>
      </c>
      <c r="H10" s="32">
        <v>1850</v>
      </c>
      <c r="I10" s="32">
        <v>240</v>
      </c>
      <c r="J10" s="32">
        <v>4200</v>
      </c>
      <c r="K10" s="11"/>
      <c r="L10" s="11"/>
      <c r="M10" s="11"/>
      <c r="N10" s="11"/>
      <c r="O10" s="11"/>
      <c r="P10" s="11"/>
      <c r="Q10" s="11"/>
      <c r="R10" s="11"/>
      <c r="S10" s="11"/>
      <c r="T10" s="11"/>
    </row>
    <row r="11" spans="1:20" s="9" customFormat="1" ht="15" customHeight="1">
      <c r="A11" s="26" t="s">
        <v>5</v>
      </c>
      <c r="B11" s="26" t="s">
        <v>66</v>
      </c>
      <c r="C11" s="47" t="s">
        <v>59</v>
      </c>
      <c r="D11" s="32">
        <v>5990</v>
      </c>
      <c r="E11" s="53"/>
      <c r="F11" s="32">
        <v>5990</v>
      </c>
      <c r="G11" s="32">
        <v>1580</v>
      </c>
      <c r="H11" s="32">
        <v>1850</v>
      </c>
      <c r="I11" s="32">
        <v>240</v>
      </c>
      <c r="J11" s="32">
        <v>3800</v>
      </c>
      <c r="K11" s="11"/>
      <c r="L11" s="11"/>
      <c r="M11" s="11"/>
      <c r="N11" s="11"/>
      <c r="O11" s="11"/>
      <c r="P11" s="11"/>
      <c r="Q11" s="11"/>
      <c r="R11" s="11"/>
      <c r="S11" s="11"/>
      <c r="T11" s="11"/>
    </row>
    <row r="12" spans="1:20" s="9" customFormat="1" ht="15" customHeight="1">
      <c r="A12" s="26" t="s">
        <v>15</v>
      </c>
      <c r="B12" s="26" t="s">
        <v>16</v>
      </c>
      <c r="C12" s="47" t="s">
        <v>59</v>
      </c>
      <c r="D12" s="32">
        <v>8160</v>
      </c>
      <c r="E12" s="53"/>
      <c r="F12" s="32">
        <v>8160</v>
      </c>
      <c r="G12" s="32">
        <v>2530</v>
      </c>
      <c r="H12" s="32">
        <v>2850</v>
      </c>
      <c r="I12" s="32" t="s">
        <v>31</v>
      </c>
      <c r="J12" s="32">
        <v>4400</v>
      </c>
      <c r="K12" s="11"/>
      <c r="L12" s="11"/>
      <c r="M12" s="11"/>
      <c r="N12" s="11"/>
      <c r="O12" s="11"/>
      <c r="P12" s="11"/>
      <c r="Q12" s="11"/>
      <c r="R12" s="11"/>
      <c r="S12" s="11"/>
      <c r="T12" s="11"/>
    </row>
    <row r="13" spans="1:20" s="9" customFormat="1" ht="15" customHeight="1">
      <c r="A13" s="26" t="s">
        <v>14</v>
      </c>
      <c r="B13" s="26" t="s">
        <v>7</v>
      </c>
      <c r="C13" s="47" t="s">
        <v>59</v>
      </c>
      <c r="D13" s="32">
        <v>8160</v>
      </c>
      <c r="E13" s="53"/>
      <c r="F13" s="32">
        <v>8160</v>
      </c>
      <c r="G13" s="32">
        <v>2530</v>
      </c>
      <c r="H13" s="32">
        <v>2850</v>
      </c>
      <c r="I13" s="32" t="s">
        <v>31</v>
      </c>
      <c r="J13" s="32">
        <v>4400</v>
      </c>
      <c r="K13" s="11"/>
      <c r="L13" s="11"/>
      <c r="M13" s="11"/>
      <c r="N13" s="11"/>
      <c r="O13" s="11"/>
      <c r="P13" s="11"/>
      <c r="Q13" s="11"/>
      <c r="R13" s="11"/>
      <c r="S13" s="11"/>
      <c r="T13" s="11"/>
    </row>
    <row r="14" spans="1:20" s="9" customFormat="1" ht="15" customHeight="1">
      <c r="A14" s="86" t="s">
        <v>191</v>
      </c>
      <c r="B14" s="86" t="s">
        <v>202</v>
      </c>
      <c r="C14" s="84" t="s">
        <v>186</v>
      </c>
      <c r="D14" s="133"/>
      <c r="E14" s="133"/>
      <c r="F14" s="133"/>
      <c r="G14" s="133"/>
      <c r="H14" s="133"/>
      <c r="I14" s="133"/>
      <c r="J14" s="134">
        <v>3450</v>
      </c>
      <c r="K14" s="11"/>
      <c r="L14" s="11"/>
      <c r="M14" s="11"/>
      <c r="N14" s="11"/>
      <c r="O14" s="11"/>
      <c r="P14" s="11"/>
      <c r="Q14" s="11"/>
      <c r="R14" s="11"/>
      <c r="S14" s="11"/>
      <c r="T14" s="11"/>
    </row>
    <row r="15" spans="1:20" s="83" customFormat="1" ht="16" customHeight="1">
      <c r="A15" s="104" t="s">
        <v>184</v>
      </c>
      <c r="B15" s="26" t="s">
        <v>17</v>
      </c>
      <c r="C15" s="47" t="s">
        <v>59</v>
      </c>
      <c r="D15" s="32">
        <v>9790</v>
      </c>
      <c r="E15" s="32">
        <v>9790</v>
      </c>
      <c r="F15" s="53"/>
      <c r="G15" s="32">
        <v>1600</v>
      </c>
      <c r="H15" s="32">
        <v>1930</v>
      </c>
      <c r="I15" s="32">
        <v>240</v>
      </c>
      <c r="J15" s="105">
        <v>6650</v>
      </c>
    </row>
    <row r="16" spans="1:20" s="9" customFormat="1" ht="15" customHeight="1">
      <c r="A16" s="26" t="s">
        <v>26</v>
      </c>
      <c r="B16" s="26" t="s">
        <v>25</v>
      </c>
      <c r="C16" s="47" t="s">
        <v>59</v>
      </c>
      <c r="D16" s="32">
        <v>6540</v>
      </c>
      <c r="E16" s="32">
        <v>6540</v>
      </c>
      <c r="F16" s="53"/>
      <c r="G16" s="32">
        <v>1450</v>
      </c>
      <c r="H16" s="32">
        <v>1750</v>
      </c>
      <c r="I16" s="32">
        <v>240</v>
      </c>
      <c r="J16" s="32">
        <v>3800</v>
      </c>
      <c r="K16" s="11"/>
      <c r="L16" s="11"/>
      <c r="M16" s="11"/>
      <c r="N16" s="11"/>
      <c r="O16" s="11"/>
      <c r="P16" s="11"/>
      <c r="Q16" s="11"/>
      <c r="R16" s="11"/>
      <c r="S16" s="11"/>
      <c r="T16" s="11"/>
    </row>
    <row r="17" spans="1:20" s="9" customFormat="1" ht="15" customHeight="1">
      <c r="A17" s="26" t="s">
        <v>38</v>
      </c>
      <c r="B17" s="26" t="s">
        <v>204</v>
      </c>
      <c r="C17" s="47" t="s">
        <v>59</v>
      </c>
      <c r="D17" s="32">
        <v>8660</v>
      </c>
      <c r="E17" s="32">
        <v>8660</v>
      </c>
      <c r="F17" s="53"/>
      <c r="G17" s="32">
        <v>1450</v>
      </c>
      <c r="H17" s="32">
        <v>1750</v>
      </c>
      <c r="I17" s="32">
        <v>240</v>
      </c>
      <c r="J17" s="32">
        <v>3800</v>
      </c>
      <c r="K17" s="11"/>
      <c r="L17" s="11"/>
      <c r="M17" s="11"/>
      <c r="N17" s="11"/>
      <c r="O17" s="11"/>
      <c r="P17" s="11"/>
      <c r="Q17" s="11"/>
      <c r="R17" s="11"/>
      <c r="S17" s="11"/>
      <c r="T17" s="11"/>
    </row>
    <row r="18" spans="1:20" s="9" customFormat="1" ht="15" customHeight="1">
      <c r="A18" s="26" t="s">
        <v>183</v>
      </c>
      <c r="B18" s="26" t="s">
        <v>27</v>
      </c>
      <c r="C18" s="47" t="s">
        <v>59</v>
      </c>
      <c r="D18" s="32">
        <v>11700</v>
      </c>
      <c r="E18" s="53"/>
      <c r="F18" s="32">
        <v>11700</v>
      </c>
      <c r="G18" s="32">
        <v>4420</v>
      </c>
      <c r="H18" s="32">
        <v>4970</v>
      </c>
      <c r="I18" s="32" t="s">
        <v>31</v>
      </c>
      <c r="J18" s="32">
        <v>6800</v>
      </c>
      <c r="K18" s="11"/>
      <c r="L18" s="11"/>
      <c r="M18" s="11"/>
      <c r="N18" s="11"/>
      <c r="O18" s="11"/>
      <c r="P18" s="11"/>
      <c r="Q18" s="11"/>
      <c r="R18" s="11"/>
      <c r="S18" s="11"/>
      <c r="T18" s="11"/>
    </row>
    <row r="19" spans="1:20" s="9" customFormat="1" ht="15" customHeight="1">
      <c r="A19" s="26" t="s">
        <v>206</v>
      </c>
      <c r="B19" s="26" t="s">
        <v>58</v>
      </c>
      <c r="C19" s="47" t="s">
        <v>59</v>
      </c>
      <c r="D19" s="32">
        <v>8990</v>
      </c>
      <c r="E19" s="32">
        <v>8990</v>
      </c>
      <c r="F19" s="53"/>
      <c r="G19" s="32">
        <v>1740</v>
      </c>
      <c r="H19" s="32">
        <v>2080</v>
      </c>
      <c r="I19" s="32">
        <v>240</v>
      </c>
      <c r="J19" s="32">
        <v>6600</v>
      </c>
      <c r="K19" s="11"/>
      <c r="L19" s="11"/>
      <c r="M19" s="11"/>
      <c r="N19" s="11"/>
      <c r="O19" s="11"/>
      <c r="P19" s="11"/>
      <c r="Q19" s="11"/>
      <c r="R19" s="11"/>
      <c r="S19" s="11"/>
      <c r="T19" s="11"/>
    </row>
    <row r="20" spans="1:20" s="9" customFormat="1" ht="15" customHeight="1">
      <c r="A20" s="26" t="s">
        <v>72</v>
      </c>
      <c r="B20" s="26" t="s">
        <v>73</v>
      </c>
      <c r="C20" s="47" t="s">
        <v>59</v>
      </c>
      <c r="D20" s="32">
        <v>10330</v>
      </c>
      <c r="E20" s="53"/>
      <c r="F20" s="32">
        <v>10330</v>
      </c>
      <c r="G20" s="32">
        <v>1980</v>
      </c>
      <c r="H20" s="32">
        <v>2310</v>
      </c>
      <c r="I20" s="32">
        <v>240</v>
      </c>
      <c r="J20" s="32">
        <v>8800</v>
      </c>
      <c r="K20" s="11"/>
      <c r="L20" s="11"/>
      <c r="M20" s="11"/>
      <c r="N20" s="11"/>
      <c r="O20" s="11"/>
      <c r="P20" s="11"/>
      <c r="Q20" s="11"/>
      <c r="R20" s="11"/>
      <c r="S20" s="11"/>
      <c r="T20" s="11"/>
    </row>
    <row r="21" spans="1:20" s="9" customFormat="1" ht="15" customHeight="1">
      <c r="A21" s="26" t="s">
        <v>33</v>
      </c>
      <c r="B21" s="26" t="s">
        <v>19</v>
      </c>
      <c r="C21" s="47" t="s">
        <v>59</v>
      </c>
      <c r="D21" s="32">
        <v>7070</v>
      </c>
      <c r="E21" s="32">
        <v>7070</v>
      </c>
      <c r="F21" s="53"/>
      <c r="G21" s="32">
        <v>2130</v>
      </c>
      <c r="H21" s="32">
        <v>2550</v>
      </c>
      <c r="I21" s="32">
        <v>240</v>
      </c>
      <c r="J21" s="32">
        <v>3600</v>
      </c>
      <c r="K21" s="11"/>
      <c r="L21" s="11"/>
      <c r="M21" s="11"/>
      <c r="N21" s="11"/>
      <c r="O21" s="11"/>
      <c r="P21" s="11"/>
      <c r="Q21" s="11"/>
      <c r="R21" s="11"/>
      <c r="S21" s="11"/>
      <c r="T21" s="11"/>
    </row>
    <row r="22" spans="1:20" s="9" customFormat="1" ht="15" customHeight="1">
      <c r="A22" s="26" t="s">
        <v>34</v>
      </c>
      <c r="B22" s="26" t="s">
        <v>20</v>
      </c>
      <c r="C22" s="47" t="s">
        <v>59</v>
      </c>
      <c r="D22" s="32">
        <v>6810</v>
      </c>
      <c r="E22" s="32">
        <v>6810</v>
      </c>
      <c r="F22" s="53"/>
      <c r="G22" s="32">
        <v>1450</v>
      </c>
      <c r="H22" s="32">
        <v>1750</v>
      </c>
      <c r="I22" s="32">
        <v>240</v>
      </c>
      <c r="J22" s="32">
        <v>3600</v>
      </c>
      <c r="K22" s="11"/>
      <c r="L22" s="11"/>
      <c r="M22" s="11"/>
      <c r="N22" s="11"/>
      <c r="O22" s="11"/>
      <c r="P22" s="11"/>
      <c r="Q22" s="11"/>
      <c r="R22" s="11"/>
      <c r="S22" s="11"/>
      <c r="T22" s="11"/>
    </row>
    <row r="23" spans="1:20" s="9" customFormat="1" ht="15" customHeight="1">
      <c r="A23" s="26" t="s">
        <v>194</v>
      </c>
      <c r="B23" s="26" t="s">
        <v>6</v>
      </c>
      <c r="C23" s="47" t="s">
        <v>59</v>
      </c>
      <c r="D23" s="32">
        <v>8160</v>
      </c>
      <c r="E23" s="53"/>
      <c r="F23" s="32">
        <v>8160</v>
      </c>
      <c r="G23" s="32">
        <v>1570</v>
      </c>
      <c r="H23" s="32">
        <v>1840</v>
      </c>
      <c r="I23" s="32">
        <v>240</v>
      </c>
      <c r="J23" s="32">
        <v>6400</v>
      </c>
      <c r="K23" s="11"/>
      <c r="L23" s="11"/>
      <c r="M23" s="11"/>
      <c r="N23" s="11"/>
      <c r="O23" s="11"/>
      <c r="P23" s="11"/>
      <c r="Q23" s="11"/>
      <c r="R23" s="11"/>
      <c r="S23" s="11"/>
      <c r="T23" s="11"/>
    </row>
    <row r="24" spans="1:20" s="9" customFormat="1" ht="15" customHeight="1">
      <c r="A24" s="26" t="s">
        <v>35</v>
      </c>
      <c r="B24" s="26" t="s">
        <v>21</v>
      </c>
      <c r="C24" s="47" t="s">
        <v>59</v>
      </c>
      <c r="D24" s="32">
        <v>7620</v>
      </c>
      <c r="E24" s="53"/>
      <c r="F24" s="32">
        <v>7620</v>
      </c>
      <c r="G24" s="32">
        <v>2630</v>
      </c>
      <c r="H24" s="32">
        <v>2750</v>
      </c>
      <c r="I24" s="32">
        <v>240</v>
      </c>
      <c r="J24" s="32">
        <v>5400</v>
      </c>
      <c r="K24" s="11"/>
      <c r="L24" s="11"/>
      <c r="M24" s="11"/>
      <c r="N24" s="11"/>
      <c r="O24" s="11"/>
      <c r="P24" s="11"/>
      <c r="Q24" s="11"/>
      <c r="R24" s="11"/>
      <c r="S24" s="11"/>
      <c r="T24" s="11"/>
    </row>
    <row r="25" spans="1:20" s="9" customFormat="1" ht="15" customHeight="1">
      <c r="A25" s="26" t="s">
        <v>188</v>
      </c>
      <c r="B25" s="26" t="s">
        <v>189</v>
      </c>
      <c r="C25" s="47" t="s">
        <v>59</v>
      </c>
      <c r="D25" s="32"/>
      <c r="E25" s="32"/>
      <c r="F25" s="32"/>
      <c r="G25" s="32"/>
      <c r="H25" s="32"/>
      <c r="I25" s="32"/>
      <c r="J25" s="32">
        <v>3450</v>
      </c>
      <c r="K25" s="11"/>
      <c r="L25" s="11"/>
      <c r="M25" s="11"/>
      <c r="N25" s="11"/>
      <c r="O25" s="11"/>
      <c r="P25" s="11"/>
      <c r="Q25" s="11"/>
      <c r="R25" s="11"/>
      <c r="S25" s="11"/>
      <c r="T25" s="11"/>
    </row>
    <row r="26" spans="1:20" s="9" customFormat="1" ht="15" customHeight="1">
      <c r="A26" s="26" t="s">
        <v>28</v>
      </c>
      <c r="B26" s="26" t="s">
        <v>29</v>
      </c>
      <c r="C26" s="47" t="s">
        <v>59</v>
      </c>
      <c r="D26" s="32">
        <v>6540</v>
      </c>
      <c r="E26" s="32">
        <v>6540</v>
      </c>
      <c r="F26" s="53"/>
      <c r="G26" s="32">
        <v>1480</v>
      </c>
      <c r="H26" s="32">
        <v>1780</v>
      </c>
      <c r="I26" s="32">
        <v>240</v>
      </c>
      <c r="J26" s="32">
        <v>3450</v>
      </c>
      <c r="K26" s="11"/>
      <c r="L26" s="11"/>
      <c r="M26" s="11"/>
      <c r="N26" s="11"/>
      <c r="O26" s="11"/>
      <c r="P26" s="11"/>
      <c r="Q26" s="11"/>
      <c r="R26" s="11"/>
      <c r="S26" s="11"/>
      <c r="T26" s="11"/>
    </row>
    <row r="27" spans="1:20" s="9" customFormat="1" ht="15" customHeight="1">
      <c r="A27" s="26" t="s">
        <v>36</v>
      </c>
      <c r="B27" s="26" t="s">
        <v>30</v>
      </c>
      <c r="C27" s="47" t="s">
        <v>59</v>
      </c>
      <c r="D27" s="32">
        <v>6810</v>
      </c>
      <c r="E27" s="32">
        <v>6810</v>
      </c>
      <c r="F27" s="53"/>
      <c r="G27" s="32">
        <v>1480</v>
      </c>
      <c r="H27" s="32">
        <v>1780</v>
      </c>
      <c r="I27" s="32">
        <v>240</v>
      </c>
      <c r="J27" s="32">
        <v>3450</v>
      </c>
      <c r="K27" s="11"/>
      <c r="L27" s="11"/>
      <c r="M27" s="11"/>
      <c r="N27" s="11"/>
      <c r="O27" s="11"/>
      <c r="P27" s="11"/>
      <c r="Q27" s="11"/>
      <c r="R27" s="11"/>
      <c r="S27" s="11"/>
      <c r="T27" s="11"/>
    </row>
    <row r="28" spans="1:20" s="9" customFormat="1" ht="15" customHeight="1">
      <c r="A28" s="26" t="s">
        <v>187</v>
      </c>
      <c r="B28" s="26" t="s">
        <v>195</v>
      </c>
      <c r="C28" s="47" t="s">
        <v>59</v>
      </c>
      <c r="D28" s="32"/>
      <c r="E28" s="32"/>
      <c r="F28" s="53"/>
      <c r="G28" s="32"/>
      <c r="H28" s="32"/>
      <c r="I28" s="32"/>
      <c r="J28" s="32">
        <v>5400</v>
      </c>
      <c r="K28" s="11"/>
      <c r="L28" s="11"/>
      <c r="M28" s="11"/>
      <c r="N28" s="11"/>
      <c r="O28" s="11"/>
      <c r="P28" s="11"/>
      <c r="Q28" s="11"/>
      <c r="R28" s="11"/>
      <c r="S28" s="11"/>
      <c r="T28" s="11"/>
    </row>
    <row r="29" spans="1:20" s="9" customFormat="1" ht="15" customHeight="1">
      <c r="A29" s="43"/>
      <c r="B29" s="43"/>
      <c r="C29" s="80"/>
      <c r="D29" s="81"/>
      <c r="E29" s="81"/>
      <c r="F29" s="81"/>
      <c r="G29" s="81"/>
      <c r="H29" s="81"/>
      <c r="I29" s="81"/>
      <c r="J29" s="81"/>
      <c r="K29" s="11"/>
      <c r="L29" s="11"/>
      <c r="M29" s="11"/>
      <c r="N29" s="11"/>
      <c r="O29" s="11"/>
      <c r="P29" s="11"/>
      <c r="Q29" s="11"/>
      <c r="R29" s="11"/>
      <c r="S29" s="11"/>
      <c r="T29" s="11"/>
    </row>
    <row r="30" spans="1:20" s="9" customFormat="1" ht="15" customHeight="1">
      <c r="A30" s="43"/>
      <c r="B30" s="43"/>
      <c r="C30" s="80"/>
      <c r="D30" s="81"/>
      <c r="E30" s="81"/>
      <c r="F30" s="81"/>
      <c r="G30" s="81"/>
      <c r="H30" s="81"/>
      <c r="I30" s="81"/>
      <c r="J30" s="81"/>
      <c r="K30" s="11"/>
      <c r="L30" s="11"/>
      <c r="M30" s="11"/>
      <c r="N30" s="11"/>
      <c r="O30" s="11"/>
      <c r="P30" s="11"/>
      <c r="Q30" s="11"/>
      <c r="R30" s="11"/>
      <c r="S30" s="11"/>
      <c r="T30" s="11"/>
    </row>
    <row r="31" spans="1:20" s="9" customFormat="1" ht="15" customHeight="1">
      <c r="A31" s="43"/>
      <c r="B31" s="43"/>
      <c r="C31" s="80"/>
      <c r="D31" s="81"/>
      <c r="E31" s="81"/>
      <c r="F31" s="81"/>
      <c r="G31" s="81"/>
      <c r="H31" s="81"/>
      <c r="I31" s="81"/>
      <c r="J31" s="81"/>
      <c r="K31" s="11"/>
      <c r="L31" s="11"/>
      <c r="M31" s="11"/>
      <c r="N31" s="11"/>
      <c r="O31" s="11"/>
      <c r="P31" s="11"/>
      <c r="Q31" s="11"/>
      <c r="R31" s="11"/>
      <c r="S31" s="11"/>
      <c r="T31" s="11"/>
    </row>
    <row r="32" spans="1:20" ht="23.15" customHeight="1">
      <c r="A32" s="25" t="s">
        <v>2</v>
      </c>
      <c r="B32" s="11"/>
      <c r="C32" s="11"/>
      <c r="D32" s="14"/>
      <c r="E32" s="11"/>
      <c r="F32" s="11"/>
      <c r="G32" s="11"/>
      <c r="H32" s="11"/>
      <c r="I32" s="11"/>
      <c r="J32" s="11"/>
      <c r="K32" s="11"/>
      <c r="L32" s="11"/>
      <c r="M32" s="11"/>
      <c r="N32" s="11"/>
      <c r="O32" s="11"/>
      <c r="P32" s="11"/>
      <c r="Q32" s="3"/>
      <c r="R32" s="3"/>
      <c r="S32" s="3"/>
      <c r="T32" s="3"/>
    </row>
    <row r="33" spans="1:20" ht="23.15" customHeight="1">
      <c r="A33" s="20" t="s">
        <v>106</v>
      </c>
      <c r="B33" s="20"/>
      <c r="C33" s="20"/>
      <c r="D33" s="11"/>
      <c r="E33" s="11"/>
      <c r="F33" s="11"/>
      <c r="G33" s="11"/>
      <c r="H33" s="11"/>
      <c r="I33" s="11"/>
      <c r="J33" s="11"/>
      <c r="K33" s="11"/>
      <c r="L33" s="11"/>
      <c r="M33" s="11"/>
      <c r="N33" s="11"/>
      <c r="O33" s="11"/>
      <c r="P33" s="11"/>
      <c r="Q33" s="3"/>
      <c r="R33" s="3"/>
      <c r="S33" s="3"/>
      <c r="T33" s="3"/>
    </row>
    <row r="34" spans="1:20" ht="23.15" customHeight="1">
      <c r="A34" s="20" t="s">
        <v>43</v>
      </c>
      <c r="B34" s="20"/>
      <c r="C34" s="20"/>
      <c r="D34" s="14"/>
      <c r="E34" s="11"/>
      <c r="F34" s="11"/>
      <c r="G34" s="11"/>
      <c r="H34" s="11"/>
      <c r="I34" s="11"/>
      <c r="J34" s="11"/>
      <c r="K34" s="11"/>
      <c r="L34" s="11"/>
      <c r="M34" s="11"/>
      <c r="N34" s="11"/>
      <c r="O34" s="11"/>
      <c r="P34" s="11"/>
      <c r="Q34" s="3"/>
      <c r="R34" s="3"/>
      <c r="S34" s="3"/>
      <c r="T34" s="3"/>
    </row>
    <row r="35" spans="1:20" ht="23.15" customHeight="1">
      <c r="A35" s="154" t="s">
        <v>113</v>
      </c>
      <c r="B35" s="154"/>
      <c r="C35" s="154"/>
      <c r="D35" s="154"/>
      <c r="E35" s="154"/>
      <c r="F35" s="154"/>
      <c r="G35" s="154"/>
      <c r="H35" s="154"/>
      <c r="I35" s="154"/>
      <c r="J35" s="154"/>
      <c r="K35" s="48"/>
      <c r="L35" s="11"/>
      <c r="M35" s="11"/>
      <c r="N35" s="11"/>
      <c r="O35" s="11"/>
      <c r="P35" s="11"/>
      <c r="Q35" s="3"/>
      <c r="R35" s="3"/>
      <c r="S35" s="3"/>
      <c r="T35" s="3"/>
    </row>
    <row r="36" spans="1:20" ht="23.15" customHeight="1">
      <c r="A36" s="20" t="s">
        <v>100</v>
      </c>
      <c r="B36" s="20"/>
      <c r="C36" s="20"/>
      <c r="D36" s="14"/>
      <c r="E36" s="11"/>
      <c r="F36" s="11"/>
      <c r="G36" s="11"/>
      <c r="H36" s="11"/>
      <c r="I36" s="11"/>
      <c r="J36" s="11"/>
      <c r="K36" s="11"/>
      <c r="L36" s="11"/>
      <c r="M36" s="11"/>
      <c r="N36" s="11"/>
      <c r="O36" s="11"/>
      <c r="P36" s="11"/>
      <c r="Q36" s="3"/>
      <c r="R36" s="3"/>
      <c r="S36" s="3"/>
      <c r="T36" s="3"/>
    </row>
    <row r="37" spans="1:20" ht="23.15" customHeight="1">
      <c r="A37" s="20" t="s">
        <v>102</v>
      </c>
      <c r="B37" s="20"/>
      <c r="C37" s="20"/>
      <c r="D37" s="14"/>
      <c r="E37" s="11"/>
      <c r="F37" s="11"/>
      <c r="G37" s="11"/>
      <c r="H37" s="11"/>
      <c r="I37" s="11"/>
      <c r="J37" s="11"/>
      <c r="K37" s="11"/>
      <c r="L37" s="11"/>
      <c r="M37" s="11"/>
      <c r="N37" s="11"/>
      <c r="O37" s="11"/>
      <c r="P37" s="11"/>
      <c r="Q37" s="3"/>
      <c r="R37" s="3"/>
      <c r="S37" s="3"/>
      <c r="T37" s="3"/>
    </row>
    <row r="38" spans="1:20" ht="23.15" customHeight="1">
      <c r="A38" s="20" t="s">
        <v>103</v>
      </c>
      <c r="B38" s="21"/>
      <c r="C38" s="21"/>
      <c r="D38" s="14"/>
      <c r="E38" s="11"/>
      <c r="F38" s="11"/>
      <c r="G38" s="11"/>
      <c r="H38" s="11"/>
      <c r="I38" s="11"/>
      <c r="J38" s="11"/>
      <c r="K38" s="11"/>
      <c r="L38" s="11"/>
      <c r="M38" s="11"/>
      <c r="N38" s="11"/>
      <c r="O38" s="11"/>
      <c r="P38" s="11"/>
      <c r="Q38" s="3"/>
      <c r="R38" s="3"/>
      <c r="S38" s="3"/>
      <c r="T38" s="3"/>
    </row>
    <row r="39" spans="1:20" ht="23.15" customHeight="1">
      <c r="A39" s="20" t="s">
        <v>101</v>
      </c>
      <c r="B39" s="20"/>
      <c r="C39" s="20"/>
      <c r="D39" s="14"/>
      <c r="E39" s="11"/>
      <c r="F39" s="11"/>
      <c r="G39" s="11"/>
      <c r="H39" s="11"/>
      <c r="I39" s="11"/>
      <c r="J39" s="11"/>
      <c r="K39" s="11"/>
      <c r="L39" s="11"/>
      <c r="M39" s="11"/>
      <c r="N39" s="11"/>
      <c r="O39" s="11"/>
      <c r="P39" s="11"/>
      <c r="Q39" s="3"/>
      <c r="R39" s="3"/>
      <c r="S39" s="3"/>
      <c r="T39" s="3"/>
    </row>
    <row r="40" spans="1:20" ht="23.15" customHeight="1">
      <c r="A40" s="20" t="s">
        <v>135</v>
      </c>
      <c r="B40" s="20"/>
      <c r="C40" s="20"/>
      <c r="D40" s="14"/>
      <c r="E40" s="11"/>
      <c r="F40" s="11"/>
      <c r="G40" s="11"/>
      <c r="H40" s="11"/>
      <c r="I40" s="11"/>
      <c r="J40" s="11"/>
      <c r="K40" s="11"/>
      <c r="L40" s="11"/>
      <c r="M40" s="11"/>
      <c r="N40" s="11"/>
      <c r="O40" s="11"/>
      <c r="P40" s="11"/>
      <c r="Q40" s="3"/>
      <c r="R40" s="3"/>
      <c r="S40" s="3"/>
      <c r="T40" s="3"/>
    </row>
    <row r="41" spans="1:20" s="9" customFormat="1" ht="26.15" customHeight="1">
      <c r="A41" s="20" t="s">
        <v>140</v>
      </c>
      <c r="B41" s="20"/>
      <c r="C41" s="20"/>
      <c r="D41" s="11"/>
      <c r="E41" s="11"/>
      <c r="F41" s="11"/>
      <c r="G41" s="11"/>
      <c r="H41" s="11"/>
      <c r="I41" s="11"/>
      <c r="J41" s="11"/>
      <c r="K41" s="11"/>
      <c r="L41" s="11"/>
      <c r="M41" s="11"/>
      <c r="N41" s="11"/>
    </row>
    <row r="42" spans="1:20" s="9" customFormat="1" ht="9" customHeight="1"/>
    <row r="43" spans="1:20" s="9" customFormat="1" ht="13">
      <c r="A43" s="9" t="s">
        <v>141</v>
      </c>
    </row>
    <row r="44" spans="1:20" s="9" customFormat="1" ht="8.25" customHeight="1"/>
    <row r="45" spans="1:20" s="9" customFormat="1" ht="13">
      <c r="A45" s="9" t="s">
        <v>142</v>
      </c>
    </row>
    <row r="46" spans="1:20" s="9" customFormat="1" ht="8.25" customHeight="1"/>
    <row r="47" spans="1:20" s="9" customFormat="1" ht="13">
      <c r="A47" s="9" t="s">
        <v>143</v>
      </c>
    </row>
    <row r="49" spans="1:14" s="9" customFormat="1" ht="11.25" customHeight="1">
      <c r="A49" s="20" t="s">
        <v>144</v>
      </c>
      <c r="B49" s="20"/>
      <c r="C49" s="20"/>
      <c r="D49" s="11"/>
      <c r="E49" s="11"/>
      <c r="F49" s="11"/>
      <c r="G49" s="11"/>
      <c r="H49" s="11"/>
      <c r="I49" s="11"/>
      <c r="J49" s="11"/>
      <c r="K49" s="11"/>
      <c r="L49" s="11"/>
      <c r="M49" s="11"/>
      <c r="N49" s="11"/>
    </row>
    <row r="51" spans="1:14">
      <c r="A51" s="55" t="s">
        <v>131</v>
      </c>
      <c r="B51" s="55"/>
      <c r="C51" s="55" t="s">
        <v>147</v>
      </c>
      <c r="D51" s="8"/>
      <c r="G51" s="8"/>
      <c r="H51" s="8"/>
    </row>
  </sheetData>
  <sortState xmlns:xlrd2="http://schemas.microsoft.com/office/spreadsheetml/2017/richdata2" ref="A6:J28">
    <sortCondition ref="A6:A28"/>
  </sortState>
  <mergeCells count="6">
    <mergeCell ref="A35:J35"/>
    <mergeCell ref="K2:N2"/>
    <mergeCell ref="A4:C4"/>
    <mergeCell ref="D4:F4"/>
    <mergeCell ref="G4:I4"/>
    <mergeCell ref="J4:J5"/>
  </mergeCells>
  <pageMargins left="0.7" right="0.7" top="0.75" bottom="0.75" header="0.3" footer="0.3"/>
  <pageSetup paperSize="9" scale="58" fitToHeight="0" orientation="landscape" r:id="rId1"/>
  <headerFooter>
    <oddHeader>&amp;C         
&amp;"-,Bold"&amp;14 Fee Schedule 2025 (NSW)</oddHeader>
    <oddFooter>&amp;LInstitute of Training &amp; Further Education (RTO No. 6372)       &amp;CFee Schedule 2025 (NSW) v1.0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P68"/>
  <sheetViews>
    <sheetView showGridLines="0" tabSelected="1" topLeftCell="A8" zoomScale="90" zoomScaleNormal="90" zoomScaleSheetLayoutView="90" workbookViewId="0">
      <selection activeCell="E38" sqref="E38"/>
    </sheetView>
  </sheetViews>
  <sheetFormatPr defaultRowHeight="14.5"/>
  <cols>
    <col min="1" max="1" width="18.81640625" customWidth="1"/>
    <col min="2" max="2" width="53.7265625" customWidth="1"/>
    <col min="3" max="3" width="12.81640625" style="8" customWidth="1"/>
    <col min="4" max="4" width="17.1796875" style="8" customWidth="1"/>
    <col min="5" max="6" width="19.453125" style="8" customWidth="1"/>
    <col min="7" max="10" width="19.54296875" style="8" customWidth="1"/>
    <col min="11" max="11" width="19.54296875" customWidth="1"/>
    <col min="12" max="12" width="9.1796875" customWidth="1"/>
  </cols>
  <sheetData>
    <row r="1" spans="1:16" ht="15.5">
      <c r="A1" s="33"/>
      <c r="B1" s="3"/>
      <c r="C1" s="3"/>
      <c r="D1" s="12"/>
      <c r="E1" s="12"/>
      <c r="F1" s="12"/>
      <c r="G1" s="3"/>
      <c r="H1" s="3"/>
      <c r="I1" s="3"/>
      <c r="J1" s="3"/>
      <c r="K1" s="3"/>
      <c r="L1" s="3"/>
      <c r="M1" s="3"/>
      <c r="N1" s="3"/>
      <c r="O1" s="3"/>
      <c r="P1" s="3"/>
    </row>
    <row r="2" spans="1:16" ht="43.5" customHeight="1">
      <c r="A2" s="34"/>
      <c r="B2" s="56" t="s">
        <v>146</v>
      </c>
      <c r="C2" s="54" t="s">
        <v>126</v>
      </c>
      <c r="D2" s="64"/>
      <c r="G2" s="54"/>
      <c r="H2" s="34"/>
      <c r="I2" s="34"/>
      <c r="J2" s="34"/>
      <c r="K2" s="34"/>
      <c r="L2" s="3"/>
      <c r="M2" s="155"/>
      <c r="N2" s="155"/>
      <c r="O2" s="155"/>
      <c r="P2" s="155"/>
    </row>
    <row r="3" spans="1:16" ht="26.5" thickBot="1">
      <c r="A3" s="3"/>
      <c r="B3" s="3"/>
      <c r="C3" s="3"/>
      <c r="D3" s="12"/>
      <c r="E3" s="65"/>
      <c r="F3" s="65"/>
      <c r="G3" s="3"/>
      <c r="H3" s="35"/>
      <c r="I3" s="35"/>
      <c r="J3" s="35"/>
      <c r="K3" s="3"/>
      <c r="L3" s="3"/>
      <c r="M3" s="22"/>
      <c r="N3" s="3"/>
      <c r="O3" s="3"/>
      <c r="P3" s="3"/>
    </row>
    <row r="4" spans="1:16" ht="47.15" customHeight="1" thickBot="1">
      <c r="A4" s="159" t="s">
        <v>40</v>
      </c>
      <c r="B4" s="160"/>
      <c r="C4" s="161"/>
      <c r="D4" s="159" t="s">
        <v>164</v>
      </c>
      <c r="E4" s="159" t="s">
        <v>165</v>
      </c>
      <c r="F4" s="159" t="s">
        <v>213</v>
      </c>
      <c r="G4" s="160" t="s">
        <v>94</v>
      </c>
      <c r="H4" s="163"/>
      <c r="I4" s="30" t="s">
        <v>210</v>
      </c>
      <c r="J4" s="30" t="s">
        <v>214</v>
      </c>
      <c r="K4" s="157" t="s">
        <v>77</v>
      </c>
    </row>
    <row r="5" spans="1:16" s="1" customFormat="1" ht="39.5" thickBot="1">
      <c r="A5" s="38" t="s">
        <v>0</v>
      </c>
      <c r="B5" s="39" t="s">
        <v>1</v>
      </c>
      <c r="C5" s="40" t="s">
        <v>48</v>
      </c>
      <c r="D5" s="162"/>
      <c r="E5" s="162"/>
      <c r="F5" s="162"/>
      <c r="G5" s="39" t="s">
        <v>124</v>
      </c>
      <c r="H5" s="149" t="s">
        <v>95</v>
      </c>
      <c r="I5" s="150"/>
      <c r="J5" s="150"/>
      <c r="K5" s="158"/>
      <c r="L5" s="151"/>
    </row>
    <row r="6" spans="1:16" s="1" customFormat="1" ht="13">
      <c r="A6" s="125" t="s">
        <v>104</v>
      </c>
      <c r="B6" s="126" t="s">
        <v>105</v>
      </c>
      <c r="C6" s="123" t="s">
        <v>59</v>
      </c>
      <c r="D6" s="108"/>
      <c r="E6" s="108"/>
      <c r="F6" s="108"/>
      <c r="G6" s="108"/>
      <c r="H6" s="139"/>
      <c r="I6" s="108"/>
      <c r="J6" s="108"/>
      <c r="K6" s="141">
        <v>3800</v>
      </c>
    </row>
    <row r="7" spans="1:16" s="83" customFormat="1" ht="16" customHeight="1">
      <c r="A7" s="85" t="s">
        <v>8</v>
      </c>
      <c r="B7" s="86" t="s">
        <v>9</v>
      </c>
      <c r="C7" s="84" t="s">
        <v>59</v>
      </c>
      <c r="D7" s="138">
        <v>2082</v>
      </c>
      <c r="E7" s="109">
        <v>4100</v>
      </c>
      <c r="F7" s="109">
        <v>3075</v>
      </c>
      <c r="G7" s="106">
        <v>1.6</v>
      </c>
      <c r="H7" s="140">
        <v>712</v>
      </c>
      <c r="I7" s="148">
        <v>213.6</v>
      </c>
      <c r="J7" s="148">
        <v>498.4</v>
      </c>
      <c r="K7" s="142">
        <v>3400</v>
      </c>
      <c r="L7" s="82"/>
    </row>
    <row r="8" spans="1:16" s="83" customFormat="1" ht="16" customHeight="1">
      <c r="A8" s="85" t="s">
        <v>22</v>
      </c>
      <c r="B8" s="86" t="s">
        <v>23</v>
      </c>
      <c r="C8" s="84" t="s">
        <v>59</v>
      </c>
      <c r="D8" s="110">
        <v>1668</v>
      </c>
      <c r="E8" s="108"/>
      <c r="F8" s="108"/>
      <c r="G8" s="106">
        <v>1.6</v>
      </c>
      <c r="H8" s="183">
        <f>365*1.6</f>
        <v>584</v>
      </c>
      <c r="I8" s="184">
        <v>175.2</v>
      </c>
      <c r="J8" s="184">
        <v>409</v>
      </c>
      <c r="K8" s="142">
        <v>3400</v>
      </c>
      <c r="L8" s="82"/>
    </row>
    <row r="9" spans="1:16" s="83" customFormat="1" ht="16" customHeight="1">
      <c r="A9" s="85" t="s">
        <v>12</v>
      </c>
      <c r="B9" s="86" t="s">
        <v>13</v>
      </c>
      <c r="C9" s="84" t="s">
        <v>59</v>
      </c>
      <c r="D9" s="108"/>
      <c r="E9" s="111">
        <v>4100</v>
      </c>
      <c r="F9" s="109">
        <v>3075</v>
      </c>
      <c r="G9" s="106">
        <v>1.6</v>
      </c>
      <c r="H9" s="183">
        <f>580*1.6</f>
        <v>928</v>
      </c>
      <c r="I9" s="184">
        <f>928*30%</f>
        <v>278.39999999999998</v>
      </c>
      <c r="J9" s="184">
        <f>H9-I9</f>
        <v>649.6</v>
      </c>
      <c r="K9" s="142">
        <v>4200</v>
      </c>
      <c r="L9" s="82"/>
    </row>
    <row r="10" spans="1:16" s="83" customFormat="1" ht="16" customHeight="1">
      <c r="A10" s="85" t="s">
        <v>15</v>
      </c>
      <c r="B10" s="86" t="s">
        <v>16</v>
      </c>
      <c r="C10" s="84" t="s">
        <v>59</v>
      </c>
      <c r="D10" s="108"/>
      <c r="E10" s="108"/>
      <c r="F10" s="108"/>
      <c r="G10" s="108"/>
      <c r="H10" s="139"/>
      <c r="I10" s="108"/>
      <c r="J10" s="108"/>
      <c r="K10" s="142">
        <v>4400</v>
      </c>
      <c r="L10" s="82"/>
    </row>
    <row r="11" spans="1:16" s="83" customFormat="1" ht="16" customHeight="1">
      <c r="A11" s="87" t="s">
        <v>14</v>
      </c>
      <c r="B11" s="88" t="s">
        <v>7</v>
      </c>
      <c r="C11" s="84" t="s">
        <v>59</v>
      </c>
      <c r="D11" s="108"/>
      <c r="E11" s="111">
        <v>5660</v>
      </c>
      <c r="F11" s="138">
        <v>4245</v>
      </c>
      <c r="G11" s="106">
        <v>1.6</v>
      </c>
      <c r="H11" s="183">
        <f>680*1.6</f>
        <v>1088</v>
      </c>
      <c r="I11" s="184">
        <f>1088*30%</f>
        <v>326.39999999999998</v>
      </c>
      <c r="J11" s="184">
        <f>H11-I11</f>
        <v>761.6</v>
      </c>
      <c r="K11" s="142">
        <v>4400</v>
      </c>
      <c r="L11" s="82"/>
    </row>
    <row r="12" spans="1:16" s="83" customFormat="1" ht="16" customHeight="1">
      <c r="A12" s="85" t="s">
        <v>24</v>
      </c>
      <c r="B12" s="86" t="s">
        <v>203</v>
      </c>
      <c r="C12" s="84" t="s">
        <v>59</v>
      </c>
      <c r="D12" s="110">
        <v>4440</v>
      </c>
      <c r="E12" s="138">
        <v>6630</v>
      </c>
      <c r="F12" s="138">
        <v>6630</v>
      </c>
      <c r="G12" s="106">
        <v>1.6</v>
      </c>
      <c r="H12" s="140">
        <v>1756.8000000000002</v>
      </c>
      <c r="I12" s="148">
        <f>1757*30%</f>
        <v>527.1</v>
      </c>
      <c r="J12" s="148">
        <f>H12-I12</f>
        <v>1229.7000000000003</v>
      </c>
      <c r="K12" s="143">
        <v>6650</v>
      </c>
      <c r="L12" s="82"/>
    </row>
    <row r="13" spans="1:16" s="83" customFormat="1" ht="16" customHeight="1">
      <c r="A13" s="85" t="s">
        <v>208</v>
      </c>
      <c r="B13" s="86" t="s">
        <v>212</v>
      </c>
      <c r="C13" s="84" t="s">
        <v>166</v>
      </c>
      <c r="D13" s="110">
        <v>7182</v>
      </c>
      <c r="E13" s="138">
        <v>12400</v>
      </c>
      <c r="F13" s="138">
        <v>12400</v>
      </c>
      <c r="G13" s="106">
        <v>1.6</v>
      </c>
      <c r="H13" s="140">
        <v>2076.8000000000002</v>
      </c>
      <c r="I13" s="148">
        <f>H13*30%</f>
        <v>623.04000000000008</v>
      </c>
      <c r="J13" s="148">
        <f>H13-I13</f>
        <v>1453.7600000000002</v>
      </c>
      <c r="K13" s="143">
        <v>6800</v>
      </c>
      <c r="L13" s="82"/>
    </row>
    <row r="14" spans="1:16" s="83" customFormat="1" ht="16" customHeight="1">
      <c r="A14" s="85" t="s">
        <v>191</v>
      </c>
      <c r="B14" s="86" t="s">
        <v>209</v>
      </c>
      <c r="C14" s="84" t="s">
        <v>186</v>
      </c>
      <c r="D14" s="108"/>
      <c r="E14" s="108"/>
      <c r="F14" s="108"/>
      <c r="G14" s="108"/>
      <c r="H14" s="139"/>
      <c r="I14" s="108"/>
      <c r="J14" s="108"/>
      <c r="K14" s="143">
        <v>3450</v>
      </c>
      <c r="L14" s="82"/>
    </row>
    <row r="15" spans="1:16" s="83" customFormat="1" ht="16" customHeight="1">
      <c r="A15" s="85" t="s">
        <v>26</v>
      </c>
      <c r="B15" s="86" t="s">
        <v>25</v>
      </c>
      <c r="C15" s="84" t="s">
        <v>59</v>
      </c>
      <c r="D15" s="108"/>
      <c r="E15" s="108"/>
      <c r="F15" s="108"/>
      <c r="G15" s="108"/>
      <c r="H15" s="139"/>
      <c r="I15" s="108"/>
      <c r="J15" s="108"/>
      <c r="K15" s="142">
        <v>3800</v>
      </c>
      <c r="L15" s="82"/>
    </row>
    <row r="16" spans="1:16" s="83" customFormat="1" ht="16" customHeight="1">
      <c r="A16" s="85" t="s">
        <v>26</v>
      </c>
      <c r="B16" s="86" t="s">
        <v>25</v>
      </c>
      <c r="C16" s="84" t="s">
        <v>59</v>
      </c>
      <c r="D16" s="108"/>
      <c r="E16" s="111">
        <v>4100</v>
      </c>
      <c r="F16" s="108"/>
      <c r="G16" s="106">
        <v>1.6</v>
      </c>
      <c r="H16" s="183">
        <f>545*1.6</f>
        <v>872</v>
      </c>
      <c r="I16" s="184">
        <f>H16*30%</f>
        <v>261.59999999999997</v>
      </c>
      <c r="J16" s="184">
        <f>H16-I16</f>
        <v>610.40000000000009</v>
      </c>
      <c r="K16" s="143">
        <v>3800</v>
      </c>
      <c r="L16" s="82"/>
    </row>
    <row r="17" spans="1:16" s="83" customFormat="1" ht="16" customHeight="1">
      <c r="A17" s="85" t="s">
        <v>211</v>
      </c>
      <c r="B17" s="86" t="s">
        <v>37</v>
      </c>
      <c r="C17" s="84" t="s">
        <v>166</v>
      </c>
      <c r="D17" s="108"/>
      <c r="E17" s="108"/>
      <c r="F17" s="108"/>
      <c r="G17" s="108"/>
      <c r="H17" s="139"/>
      <c r="I17" s="108"/>
      <c r="J17" s="108"/>
      <c r="K17" s="143">
        <v>3800</v>
      </c>
      <c r="L17" s="82"/>
    </row>
    <row r="18" spans="1:16" s="83" customFormat="1" ht="16" customHeight="1">
      <c r="A18" s="85" t="s">
        <v>211</v>
      </c>
      <c r="B18" s="86" t="s">
        <v>74</v>
      </c>
      <c r="C18" s="84" t="s">
        <v>166</v>
      </c>
      <c r="D18" s="108"/>
      <c r="E18" s="108"/>
      <c r="F18" s="108"/>
      <c r="G18" s="108"/>
      <c r="H18" s="139"/>
      <c r="I18" s="108"/>
      <c r="J18" s="108"/>
      <c r="K18" s="143">
        <v>3800</v>
      </c>
      <c r="L18" s="82"/>
    </row>
    <row r="19" spans="1:16" s="83" customFormat="1" ht="16" customHeight="1">
      <c r="A19" s="85" t="s">
        <v>211</v>
      </c>
      <c r="B19" s="86" t="s">
        <v>201</v>
      </c>
      <c r="C19" s="84" t="s">
        <v>166</v>
      </c>
      <c r="D19" s="108"/>
      <c r="E19" s="108"/>
      <c r="F19" s="108"/>
      <c r="G19" s="108"/>
      <c r="H19" s="139"/>
      <c r="I19" s="108"/>
      <c r="J19" s="108"/>
      <c r="K19" s="143">
        <v>3800</v>
      </c>
      <c r="L19" s="82"/>
    </row>
    <row r="20" spans="1:16" s="83" customFormat="1" ht="16" customHeight="1">
      <c r="A20" s="85" t="s">
        <v>211</v>
      </c>
      <c r="B20" s="86" t="s">
        <v>75</v>
      </c>
      <c r="C20" s="84" t="s">
        <v>166</v>
      </c>
      <c r="D20" s="108"/>
      <c r="E20" s="108"/>
      <c r="F20" s="108"/>
      <c r="G20" s="108"/>
      <c r="H20" s="139"/>
      <c r="I20" s="108"/>
      <c r="J20" s="108"/>
      <c r="K20" s="143">
        <v>3800</v>
      </c>
      <c r="L20" s="82"/>
    </row>
    <row r="21" spans="1:16" s="83" customFormat="1" ht="16" customHeight="1">
      <c r="A21" s="85" t="s">
        <v>33</v>
      </c>
      <c r="B21" s="86" t="s">
        <v>19</v>
      </c>
      <c r="C21" s="84" t="s">
        <v>59</v>
      </c>
      <c r="D21" s="110">
        <v>2916</v>
      </c>
      <c r="E21" s="138">
        <v>7500</v>
      </c>
      <c r="F21" s="138">
        <v>7500</v>
      </c>
      <c r="G21" s="106">
        <v>1.6</v>
      </c>
      <c r="H21" s="140">
        <v>1179.2</v>
      </c>
      <c r="I21" s="148">
        <f>H21*30%</f>
        <v>353.76</v>
      </c>
      <c r="J21" s="148">
        <f>H21-I21</f>
        <v>825.44</v>
      </c>
      <c r="K21" s="143">
        <v>3600</v>
      </c>
      <c r="L21" s="82"/>
    </row>
    <row r="22" spans="1:16" s="83" customFormat="1" ht="16" customHeight="1">
      <c r="A22" s="85" t="s">
        <v>32</v>
      </c>
      <c r="B22" s="86" t="s">
        <v>18</v>
      </c>
      <c r="C22" s="84" t="s">
        <v>59</v>
      </c>
      <c r="D22" s="110">
        <v>2240</v>
      </c>
      <c r="E22" s="138">
        <v>3460</v>
      </c>
      <c r="F22" s="108"/>
      <c r="G22" s="106">
        <v>1.6</v>
      </c>
      <c r="H22" s="183">
        <f>268*1.6</f>
        <v>428.8</v>
      </c>
      <c r="I22" s="184">
        <f>H22*30%</f>
        <v>128.63999999999999</v>
      </c>
      <c r="J22" s="184">
        <f>H22-I22</f>
        <v>300.16000000000003</v>
      </c>
      <c r="K22" s="142">
        <v>3200</v>
      </c>
      <c r="L22" s="82"/>
    </row>
    <row r="23" spans="1:16" s="83" customFormat="1" ht="16" customHeight="1">
      <c r="A23" s="85" t="s">
        <v>34</v>
      </c>
      <c r="B23" s="86" t="s">
        <v>20</v>
      </c>
      <c r="C23" s="84" t="s">
        <v>59</v>
      </c>
      <c r="D23" s="110">
        <v>2984</v>
      </c>
      <c r="E23" s="138">
        <v>4470</v>
      </c>
      <c r="F23" s="138">
        <v>4470</v>
      </c>
      <c r="G23" s="106">
        <v>1.6</v>
      </c>
      <c r="H23" s="183">
        <f>387*1.6</f>
        <v>619.20000000000005</v>
      </c>
      <c r="I23" s="184">
        <f>H23*30%</f>
        <v>185.76000000000002</v>
      </c>
      <c r="J23" s="184">
        <f>H23-I23</f>
        <v>433.44000000000005</v>
      </c>
      <c r="K23" s="143">
        <v>3600</v>
      </c>
      <c r="L23" s="82"/>
    </row>
    <row r="24" spans="1:16" s="83" customFormat="1" ht="16" customHeight="1">
      <c r="A24" s="87" t="s">
        <v>194</v>
      </c>
      <c r="B24" s="88" t="s">
        <v>6</v>
      </c>
      <c r="C24" s="84" t="s">
        <v>59</v>
      </c>
      <c r="D24" s="110">
        <v>3125</v>
      </c>
      <c r="E24" s="108"/>
      <c r="F24" s="108"/>
      <c r="G24" s="106">
        <v>1.6</v>
      </c>
      <c r="H24" s="183">
        <f>1030*1.6</f>
        <v>1648</v>
      </c>
      <c r="I24" s="184">
        <f>H24*30%</f>
        <v>494.4</v>
      </c>
      <c r="J24" s="184">
        <f>H24-I24</f>
        <v>1153.5999999999999</v>
      </c>
      <c r="K24" s="143">
        <v>6400</v>
      </c>
      <c r="L24" s="82"/>
      <c r="P24" s="83" t="s">
        <v>63</v>
      </c>
    </row>
    <row r="25" spans="1:16" s="83" customFormat="1" ht="16" customHeight="1">
      <c r="A25" s="85" t="s">
        <v>35</v>
      </c>
      <c r="B25" s="86" t="s">
        <v>21</v>
      </c>
      <c r="C25" s="84" t="s">
        <v>59</v>
      </c>
      <c r="D25" s="108"/>
      <c r="E25" s="108"/>
      <c r="F25" s="108"/>
      <c r="G25" s="108"/>
      <c r="H25" s="108"/>
      <c r="I25" s="108"/>
      <c r="J25" s="108"/>
      <c r="K25" s="143">
        <v>5400</v>
      </c>
    </row>
    <row r="26" spans="1:16" s="83" customFormat="1" ht="16" customHeight="1">
      <c r="A26" s="85" t="s">
        <v>196</v>
      </c>
      <c r="B26" s="86" t="s">
        <v>29</v>
      </c>
      <c r="C26" s="84" t="s">
        <v>59</v>
      </c>
      <c r="D26" s="110">
        <v>1309</v>
      </c>
      <c r="E26" s="138">
        <v>6650</v>
      </c>
      <c r="F26" s="138">
        <v>5819</v>
      </c>
      <c r="G26" s="106">
        <v>1.6</v>
      </c>
      <c r="H26" s="140">
        <v>728</v>
      </c>
      <c r="I26" s="148">
        <f>H26*30%</f>
        <v>218.4</v>
      </c>
      <c r="J26" s="148">
        <f>H26-I26</f>
        <v>509.6</v>
      </c>
      <c r="K26" s="143">
        <v>3450</v>
      </c>
    </row>
    <row r="27" spans="1:16" s="83" customFormat="1" ht="16" customHeight="1">
      <c r="A27" s="85" t="s">
        <v>36</v>
      </c>
      <c r="B27" s="86" t="s">
        <v>30</v>
      </c>
      <c r="C27" s="84" t="s">
        <v>59</v>
      </c>
      <c r="D27" s="110">
        <v>1960</v>
      </c>
      <c r="E27" s="108"/>
      <c r="F27" s="108"/>
      <c r="G27" s="106">
        <v>1.6</v>
      </c>
      <c r="H27" s="183">
        <f>430*1.6</f>
        <v>688</v>
      </c>
      <c r="I27" s="184">
        <f>H27*30%</f>
        <v>206.4</v>
      </c>
      <c r="J27" s="184">
        <f>H27-I27</f>
        <v>481.6</v>
      </c>
      <c r="K27" s="143">
        <v>3450</v>
      </c>
    </row>
    <row r="28" spans="1:16" ht="16" customHeight="1">
      <c r="A28" s="127" t="s">
        <v>187</v>
      </c>
      <c r="B28" s="128" t="s">
        <v>200</v>
      </c>
      <c r="C28" s="27" t="s">
        <v>186</v>
      </c>
      <c r="D28" s="108"/>
      <c r="E28" s="108"/>
      <c r="F28" s="108"/>
      <c r="G28" s="108"/>
      <c r="H28" s="139"/>
      <c r="I28" s="108"/>
      <c r="J28" s="108"/>
      <c r="K28" s="144">
        <v>5400</v>
      </c>
    </row>
    <row r="29" spans="1:16" ht="16" customHeight="1">
      <c r="A29" s="85" t="s">
        <v>57</v>
      </c>
      <c r="B29" s="86" t="s">
        <v>58</v>
      </c>
      <c r="C29" s="131" t="s">
        <v>59</v>
      </c>
      <c r="D29" s="108"/>
      <c r="E29" s="108"/>
      <c r="F29" s="108"/>
      <c r="G29" s="108"/>
      <c r="H29" s="139"/>
      <c r="I29" s="108"/>
      <c r="J29" s="108"/>
      <c r="K29" s="145">
        <v>6600</v>
      </c>
    </row>
    <row r="30" spans="1:16" ht="16" customHeight="1" thickBot="1">
      <c r="A30" s="129" t="s">
        <v>72</v>
      </c>
      <c r="B30" s="130" t="s">
        <v>73</v>
      </c>
      <c r="C30" s="132" t="s">
        <v>59</v>
      </c>
      <c r="D30" s="108"/>
      <c r="E30" s="108"/>
      <c r="F30" s="108"/>
      <c r="G30" s="108"/>
      <c r="H30" s="139"/>
      <c r="I30" s="108"/>
      <c r="J30" s="108"/>
      <c r="K30" s="146">
        <v>8800</v>
      </c>
    </row>
    <row r="31" spans="1:16" ht="16" customHeight="1" thickBot="1">
      <c r="A31" s="19" t="s">
        <v>167</v>
      </c>
      <c r="B31" s="67"/>
      <c r="C31" s="17"/>
      <c r="D31" s="113"/>
      <c r="E31" s="114"/>
      <c r="F31" s="114"/>
      <c r="G31" s="114"/>
      <c r="H31" s="114"/>
      <c r="I31" s="189"/>
      <c r="J31" s="189"/>
      <c r="K31" s="107"/>
    </row>
    <row r="32" spans="1:16" ht="16" customHeight="1">
      <c r="A32" s="71" t="s">
        <v>172</v>
      </c>
      <c r="B32" s="72" t="s">
        <v>173</v>
      </c>
      <c r="C32" s="70" t="s">
        <v>59</v>
      </c>
      <c r="D32" s="185">
        <v>1456</v>
      </c>
      <c r="E32" s="115"/>
      <c r="F32" s="115"/>
      <c r="G32" s="106">
        <v>1.6</v>
      </c>
      <c r="H32" s="187">
        <f>260*1.6</f>
        <v>416</v>
      </c>
      <c r="I32" s="187">
        <f>H32*30%</f>
        <v>124.8</v>
      </c>
      <c r="J32" s="187">
        <f>H32-I32</f>
        <v>291.2</v>
      </c>
      <c r="K32" s="147" t="s">
        <v>176</v>
      </c>
    </row>
    <row r="33" spans="1:11" ht="16" customHeight="1">
      <c r="A33" s="73" t="s">
        <v>174</v>
      </c>
      <c r="B33" s="16" t="s">
        <v>175</v>
      </c>
      <c r="C33" s="27" t="s">
        <v>59</v>
      </c>
      <c r="D33" s="186">
        <v>973</v>
      </c>
      <c r="E33" s="116"/>
      <c r="F33" s="116"/>
      <c r="G33" s="106">
        <v>1.6</v>
      </c>
      <c r="H33" s="187"/>
      <c r="I33" s="187">
        <f>H33*30%</f>
        <v>0</v>
      </c>
      <c r="J33" s="187">
        <f>H33-I33</f>
        <v>0</v>
      </c>
      <c r="K33" s="147" t="s">
        <v>176</v>
      </c>
    </row>
    <row r="34" spans="1:11" ht="16" customHeight="1">
      <c r="A34" s="73" t="s">
        <v>168</v>
      </c>
      <c r="B34" s="16" t="s">
        <v>178</v>
      </c>
      <c r="C34" s="62" t="s">
        <v>59</v>
      </c>
      <c r="D34" s="117">
        <v>1040</v>
      </c>
      <c r="E34" s="116"/>
      <c r="F34" s="116"/>
      <c r="G34" s="106">
        <v>1.6</v>
      </c>
      <c r="H34" s="190">
        <f>340*1.6</f>
        <v>544</v>
      </c>
      <c r="I34" s="190">
        <f>H34*30%</f>
        <v>163.19999999999999</v>
      </c>
      <c r="J34" s="190">
        <f>H34-I34</f>
        <v>380.8</v>
      </c>
      <c r="K34" s="147" t="s">
        <v>176</v>
      </c>
    </row>
    <row r="35" spans="1:11" ht="16" customHeight="1">
      <c r="A35" s="73" t="s">
        <v>169</v>
      </c>
      <c r="B35" s="16" t="s">
        <v>179</v>
      </c>
      <c r="C35" s="62" t="s">
        <v>59</v>
      </c>
      <c r="D35" s="117">
        <v>1456</v>
      </c>
      <c r="E35" s="116"/>
      <c r="F35" s="116"/>
      <c r="G35" s="106">
        <v>1.6</v>
      </c>
      <c r="H35" s="187">
        <f>285*1.6</f>
        <v>456</v>
      </c>
      <c r="I35" s="187">
        <f>H35*30%</f>
        <v>136.79999999999998</v>
      </c>
      <c r="J35" s="187">
        <f>H35-I35</f>
        <v>319.20000000000005</v>
      </c>
      <c r="K35" s="147" t="s">
        <v>176</v>
      </c>
    </row>
    <row r="36" spans="1:11" ht="16" customHeight="1">
      <c r="A36" s="73" t="s">
        <v>170</v>
      </c>
      <c r="B36" s="16" t="s">
        <v>180</v>
      </c>
      <c r="C36" s="62" t="s">
        <v>59</v>
      </c>
      <c r="D36" s="117">
        <v>1456</v>
      </c>
      <c r="E36" s="116"/>
      <c r="F36" s="116"/>
      <c r="G36" s="106">
        <v>1.6</v>
      </c>
      <c r="H36" s="187">
        <f>435*1.6</f>
        <v>696</v>
      </c>
      <c r="I36" s="187">
        <f>H36*30%</f>
        <v>208.79999999999998</v>
      </c>
      <c r="J36" s="187">
        <f>H36-I36</f>
        <v>487.20000000000005</v>
      </c>
      <c r="K36" s="147" t="s">
        <v>176</v>
      </c>
    </row>
    <row r="37" spans="1:11" ht="14.15" customHeight="1" thickBot="1">
      <c r="A37" s="74" t="s">
        <v>171</v>
      </c>
      <c r="B37" s="75" t="s">
        <v>181</v>
      </c>
      <c r="C37" s="63" t="s">
        <v>59</v>
      </c>
      <c r="D37" s="118">
        <v>483</v>
      </c>
      <c r="E37" s="119"/>
      <c r="F37" s="119"/>
      <c r="G37" s="106">
        <v>1.6</v>
      </c>
      <c r="H37" s="188">
        <f>150*1.6</f>
        <v>240</v>
      </c>
      <c r="I37" s="187">
        <f>H37*30%</f>
        <v>72</v>
      </c>
      <c r="J37" s="187">
        <f>H37-I37</f>
        <v>168</v>
      </c>
      <c r="K37" s="147" t="s">
        <v>176</v>
      </c>
    </row>
    <row r="38" spans="1:11" ht="26.15" customHeight="1">
      <c r="A38" s="19" t="s">
        <v>2</v>
      </c>
      <c r="B38" s="18"/>
      <c r="C38" s="15"/>
      <c r="D38" s="15"/>
      <c r="E38" s="15"/>
      <c r="F38" s="15"/>
      <c r="G38" s="15"/>
      <c r="H38" s="15"/>
      <c r="I38" s="15"/>
      <c r="J38" s="15"/>
      <c r="K38" s="18"/>
    </row>
    <row r="39" spans="1:11" ht="26.15" customHeight="1">
      <c r="A39" s="20" t="s">
        <v>106</v>
      </c>
      <c r="B39" s="20"/>
      <c r="C39" s="20"/>
      <c r="D39" s="66"/>
      <c r="E39" s="14"/>
      <c r="F39" s="14"/>
      <c r="G39" s="11"/>
      <c r="H39" s="15"/>
      <c r="I39" s="15"/>
      <c r="J39" s="15"/>
      <c r="K39" s="18"/>
    </row>
    <row r="40" spans="1:11" ht="36" customHeight="1">
      <c r="A40" s="156" t="s">
        <v>149</v>
      </c>
      <c r="B40" s="156"/>
      <c r="C40" s="156"/>
      <c r="D40" s="156"/>
      <c r="E40" s="156"/>
      <c r="F40" s="156"/>
      <c r="G40" s="156"/>
      <c r="H40" s="156"/>
      <c r="I40" s="156"/>
      <c r="J40" s="156"/>
      <c r="K40" s="156"/>
    </row>
    <row r="41" spans="1:11" ht="54" customHeight="1">
      <c r="A41" s="154" t="s">
        <v>137</v>
      </c>
      <c r="B41" s="154"/>
      <c r="C41" s="154"/>
      <c r="D41" s="154"/>
      <c r="E41" s="154"/>
      <c r="F41" s="154"/>
      <c r="G41" s="154"/>
      <c r="H41" s="154"/>
      <c r="I41" s="154"/>
      <c r="J41" s="154"/>
      <c r="K41" s="154"/>
    </row>
    <row r="42" spans="1:11" ht="149.15" customHeight="1">
      <c r="A42" s="154" t="s">
        <v>177</v>
      </c>
      <c r="B42" s="154"/>
      <c r="C42" s="154"/>
      <c r="D42" s="154"/>
      <c r="E42" s="154"/>
      <c r="F42" s="154"/>
      <c r="G42" s="154"/>
      <c r="H42" s="154"/>
      <c r="I42" s="154"/>
      <c r="J42" s="154"/>
      <c r="K42" s="154"/>
    </row>
    <row r="43" spans="1:11" ht="26.15" customHeight="1">
      <c r="A43" s="20" t="s">
        <v>99</v>
      </c>
      <c r="B43" s="3"/>
      <c r="C43" s="12"/>
      <c r="D43" s="12"/>
      <c r="E43" s="12"/>
      <c r="F43" s="12"/>
      <c r="G43" s="12"/>
      <c r="H43" s="12"/>
      <c r="I43" s="12"/>
      <c r="J43" s="12"/>
      <c r="K43" s="3"/>
    </row>
    <row r="44" spans="1:11" s="9" customFormat="1" ht="5.25" customHeight="1">
      <c r="D44" s="10"/>
      <c r="E44" s="10"/>
      <c r="F44" s="10"/>
    </row>
    <row r="45" spans="1:11" s="9" customFormat="1" ht="13">
      <c r="A45" s="9" t="s">
        <v>138</v>
      </c>
      <c r="D45" s="10"/>
      <c r="E45" s="10"/>
      <c r="F45" s="10"/>
    </row>
    <row r="46" spans="1:11" s="9" customFormat="1" ht="8.25" customHeight="1">
      <c r="D46" s="10"/>
      <c r="E46" s="10"/>
      <c r="F46" s="10"/>
    </row>
    <row r="47" spans="1:11" s="9" customFormat="1" ht="13">
      <c r="A47" s="9" t="s">
        <v>134</v>
      </c>
      <c r="D47" s="10"/>
      <c r="E47" s="10"/>
      <c r="F47" s="10"/>
    </row>
    <row r="48" spans="1:11" s="9" customFormat="1" ht="8.25" customHeight="1">
      <c r="D48" s="10"/>
      <c r="E48" s="10"/>
      <c r="F48" s="10"/>
    </row>
    <row r="49" spans="1:16" s="9" customFormat="1" ht="13">
      <c r="A49" s="9" t="s">
        <v>112</v>
      </c>
      <c r="D49" s="10"/>
      <c r="E49" s="10"/>
      <c r="F49" s="10"/>
    </row>
    <row r="50" spans="1:16">
      <c r="C50"/>
      <c r="G50"/>
      <c r="H50"/>
      <c r="I50"/>
      <c r="J50"/>
    </row>
    <row r="51" spans="1:16" s="9" customFormat="1" ht="16.5" customHeight="1">
      <c r="A51" s="20" t="s">
        <v>107</v>
      </c>
      <c r="B51" s="20"/>
      <c r="C51" s="20"/>
      <c r="D51" s="66"/>
      <c r="E51" s="14"/>
      <c r="F51" s="14"/>
      <c r="G51" s="11"/>
      <c r="H51" s="11"/>
      <c r="I51" s="11"/>
      <c r="J51" s="11"/>
      <c r="K51" s="11"/>
      <c r="L51" s="11"/>
      <c r="M51" s="11"/>
      <c r="N51" s="11"/>
      <c r="O51" s="11"/>
      <c r="P51" s="11"/>
    </row>
    <row r="52" spans="1:16">
      <c r="C52"/>
      <c r="G52"/>
      <c r="H52"/>
      <c r="I52"/>
      <c r="J52"/>
    </row>
    <row r="53" spans="1:16">
      <c r="A53" s="55"/>
      <c r="C53"/>
      <c r="G53"/>
      <c r="H53"/>
      <c r="I53"/>
      <c r="J53"/>
    </row>
    <row r="54" spans="1:16">
      <c r="C54"/>
      <c r="G54"/>
      <c r="H54"/>
      <c r="I54"/>
      <c r="J54"/>
    </row>
    <row r="55" spans="1:16">
      <c r="A55" s="9"/>
      <c r="C55"/>
      <c r="G55"/>
      <c r="H55"/>
      <c r="I55"/>
      <c r="J55"/>
    </row>
    <row r="56" spans="1:16">
      <c r="A56" s="9"/>
      <c r="B56" s="13"/>
      <c r="C56" s="10"/>
      <c r="D56" s="69"/>
      <c r="E56" s="10"/>
      <c r="F56" s="10"/>
      <c r="G56" s="9"/>
      <c r="H56" s="9"/>
      <c r="I56" s="9"/>
      <c r="J56" s="9"/>
      <c r="K56" s="10"/>
    </row>
    <row r="57" spans="1:16">
      <c r="A57" s="9"/>
      <c r="B57" s="9"/>
      <c r="C57" s="10"/>
      <c r="D57" s="10"/>
      <c r="E57" s="10"/>
      <c r="F57" s="10"/>
      <c r="G57" s="10"/>
      <c r="H57" s="10"/>
      <c r="I57" s="10"/>
      <c r="J57" s="10"/>
      <c r="K57" s="9"/>
    </row>
    <row r="58" spans="1:16" ht="33.75" customHeight="1">
      <c r="A58" s="152"/>
      <c r="B58" s="152"/>
      <c r="C58" s="152"/>
      <c r="D58" s="152"/>
      <c r="E58" s="152"/>
      <c r="F58" s="152"/>
      <c r="G58" s="152"/>
      <c r="H58" s="152"/>
      <c r="I58" s="152"/>
      <c r="J58" s="152"/>
      <c r="K58" s="152"/>
    </row>
    <row r="59" spans="1:16">
      <c r="A59" s="9"/>
      <c r="B59" s="9"/>
      <c r="C59" s="10"/>
      <c r="D59" s="10"/>
      <c r="E59" s="10"/>
      <c r="F59" s="10"/>
      <c r="G59" s="10"/>
      <c r="H59" s="10"/>
      <c r="I59" s="10"/>
      <c r="J59" s="10"/>
      <c r="K59" s="9"/>
    </row>
    <row r="60" spans="1:16" ht="33.75" customHeight="1">
      <c r="A60" s="152"/>
      <c r="B60" s="153"/>
      <c r="C60" s="153"/>
      <c r="D60" s="153"/>
      <c r="E60" s="153"/>
      <c r="F60" s="153"/>
      <c r="G60" s="153"/>
      <c r="H60" s="153"/>
      <c r="I60" s="153"/>
      <c r="J60" s="153"/>
      <c r="K60" s="153"/>
    </row>
    <row r="61" spans="1:16">
      <c r="A61" s="9"/>
      <c r="B61" s="9"/>
      <c r="C61" s="10"/>
      <c r="D61" s="10"/>
      <c r="E61" s="10"/>
      <c r="F61" s="10"/>
      <c r="G61" s="10"/>
      <c r="H61" s="10"/>
      <c r="I61" s="10"/>
      <c r="J61" s="10"/>
      <c r="K61" s="9"/>
    </row>
    <row r="62" spans="1:16" ht="37.5" customHeight="1">
      <c r="A62" s="152"/>
      <c r="B62" s="153"/>
      <c r="C62" s="153"/>
      <c r="D62" s="153"/>
      <c r="E62" s="153"/>
      <c r="F62" s="153"/>
      <c r="G62" s="153"/>
      <c r="H62" s="153"/>
      <c r="I62" s="153"/>
      <c r="J62" s="153"/>
      <c r="K62" s="153"/>
    </row>
    <row r="68" spans="1:4">
      <c r="A68" s="55" t="s">
        <v>131</v>
      </c>
      <c r="D68" s="55" t="s">
        <v>147</v>
      </c>
    </row>
  </sheetData>
  <mergeCells count="13">
    <mergeCell ref="M2:P2"/>
    <mergeCell ref="A40:K40"/>
    <mergeCell ref="K4:K5"/>
    <mergeCell ref="A4:C4"/>
    <mergeCell ref="E4:E5"/>
    <mergeCell ref="G4:H4"/>
    <mergeCell ref="D4:D5"/>
    <mergeCell ref="F4:F5"/>
    <mergeCell ref="A58:K58"/>
    <mergeCell ref="A60:K60"/>
    <mergeCell ref="A62:K62"/>
    <mergeCell ref="A41:K41"/>
    <mergeCell ref="A42:K42"/>
  </mergeCells>
  <phoneticPr fontId="24" type="noConversion"/>
  <pageMargins left="0.7" right="0.7" top="0.75" bottom="0.75" header="0.3" footer="0.3"/>
  <pageSetup paperSize="9" scale="51" orientation="landscape" r:id="rId1"/>
  <headerFooter>
    <oddHeader>&amp;C&amp;"-,Bold"&amp;14
 Fee Schedule 2025 (QLD)</oddHeader>
    <oddFooter>&amp;LInstitute of Training &amp; Further Education (RTO No. 6372)       &amp;RFee Schedule 2025 (QLD) v1.0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Q50"/>
  <sheetViews>
    <sheetView showGridLines="0" view="pageBreakPreview" topLeftCell="A21" zoomScale="90" zoomScaleNormal="100" zoomScaleSheetLayoutView="90" workbookViewId="0">
      <selection activeCell="B17" sqref="B17"/>
    </sheetView>
  </sheetViews>
  <sheetFormatPr defaultRowHeight="14.5"/>
  <cols>
    <col min="1" max="1" width="12.26953125" customWidth="1"/>
    <col min="2" max="2" width="55" customWidth="1"/>
    <col min="3" max="6" width="12" customWidth="1"/>
    <col min="7" max="11" width="14.54296875" customWidth="1"/>
    <col min="12" max="12" width="2.1796875" customWidth="1"/>
    <col min="13" max="13" width="9.1796875" customWidth="1"/>
    <col min="14" max="14" width="10" bestFit="1" customWidth="1"/>
  </cols>
  <sheetData>
    <row r="1" spans="1:17" ht="15.5">
      <c r="A1" s="33"/>
      <c r="B1" s="3"/>
      <c r="C1" s="3"/>
      <c r="D1" s="3"/>
      <c r="E1" s="3"/>
      <c r="F1" s="3"/>
      <c r="G1" s="3"/>
      <c r="H1" s="3"/>
      <c r="I1" s="3"/>
      <c r="J1" s="3"/>
      <c r="K1" s="3"/>
      <c r="L1" s="3"/>
      <c r="M1" s="3"/>
      <c r="N1" s="3"/>
      <c r="O1" s="3"/>
      <c r="P1" s="3"/>
      <c r="Q1" s="3"/>
    </row>
    <row r="2" spans="1:17" ht="43.5" customHeight="1">
      <c r="A2" s="34"/>
      <c r="B2" s="56" t="s">
        <v>146</v>
      </c>
      <c r="C2" s="54" t="s">
        <v>127</v>
      </c>
      <c r="D2" s="54"/>
      <c r="E2" s="54"/>
      <c r="F2" s="54"/>
      <c r="H2" s="54"/>
      <c r="I2" s="34"/>
      <c r="J2" s="34"/>
      <c r="K2" s="34"/>
      <c r="L2" s="34"/>
      <c r="M2" s="3"/>
      <c r="N2" s="155"/>
      <c r="O2" s="155"/>
      <c r="P2" s="155"/>
      <c r="Q2" s="155"/>
    </row>
    <row r="3" spans="1:17" ht="26.5" thickBot="1">
      <c r="A3" s="3"/>
      <c r="B3" s="3"/>
      <c r="C3" s="3"/>
      <c r="D3" s="3"/>
      <c r="E3" s="3"/>
      <c r="F3" s="3"/>
      <c r="G3" s="23"/>
      <c r="H3" s="3"/>
      <c r="I3" s="35"/>
      <c r="J3" s="3"/>
      <c r="K3" s="3"/>
      <c r="L3" s="3"/>
      <c r="M3" s="3"/>
      <c r="N3" s="22"/>
      <c r="O3" s="3"/>
      <c r="P3" s="3"/>
      <c r="Q3" s="3"/>
    </row>
    <row r="4" spans="1:17" ht="47.15" customHeight="1" thickBot="1">
      <c r="A4" s="171" t="s">
        <v>40</v>
      </c>
      <c r="B4" s="172"/>
      <c r="C4" s="173"/>
      <c r="D4" s="57"/>
      <c r="E4" s="57"/>
      <c r="F4" s="57"/>
      <c r="G4" s="168" t="s">
        <v>79</v>
      </c>
      <c r="H4" s="168"/>
      <c r="I4" s="168" t="s">
        <v>41</v>
      </c>
      <c r="J4" s="168"/>
      <c r="K4" s="169" t="s">
        <v>4</v>
      </c>
      <c r="L4" s="2"/>
    </row>
    <row r="5" spans="1:17" s="1" customFormat="1" ht="66" customHeight="1" thickBot="1">
      <c r="A5" s="44" t="s">
        <v>0</v>
      </c>
      <c r="B5" s="45" t="s">
        <v>1</v>
      </c>
      <c r="C5" s="46" t="s">
        <v>48</v>
      </c>
      <c r="D5" s="61" t="s">
        <v>162</v>
      </c>
      <c r="E5" s="61" t="s">
        <v>158</v>
      </c>
      <c r="F5" s="61" t="s">
        <v>159</v>
      </c>
      <c r="G5" s="45" t="s">
        <v>49</v>
      </c>
      <c r="H5" s="45" t="s">
        <v>50</v>
      </c>
      <c r="I5" s="45" t="s">
        <v>44</v>
      </c>
      <c r="J5" s="45" t="s">
        <v>78</v>
      </c>
      <c r="K5" s="170"/>
    </row>
    <row r="6" spans="1:17" s="1" customFormat="1" ht="15.75" customHeight="1">
      <c r="A6" s="85" t="s">
        <v>104</v>
      </c>
      <c r="B6" s="86" t="s">
        <v>105</v>
      </c>
      <c r="C6" s="123" t="s">
        <v>59</v>
      </c>
      <c r="D6" s="124"/>
      <c r="E6" s="124"/>
      <c r="F6" s="124"/>
      <c r="G6" s="124"/>
      <c r="H6" s="124"/>
      <c r="I6" s="124"/>
      <c r="J6" s="124"/>
      <c r="K6" s="93">
        <v>3800</v>
      </c>
    </row>
    <row r="7" spans="1:17" ht="15" customHeight="1">
      <c r="A7" s="26" t="s">
        <v>8</v>
      </c>
      <c r="B7" s="26" t="s">
        <v>9</v>
      </c>
      <c r="C7" s="47" t="s">
        <v>59</v>
      </c>
      <c r="D7" s="97"/>
      <c r="E7" s="97"/>
      <c r="F7" s="93">
        <v>2612.15</v>
      </c>
      <c r="G7" s="97"/>
      <c r="H7" s="97"/>
      <c r="I7" s="93">
        <f>445*0.7</f>
        <v>311.5</v>
      </c>
      <c r="J7" s="93">
        <v>222.5</v>
      </c>
      <c r="K7" s="93">
        <v>3400</v>
      </c>
      <c r="M7" s="5"/>
    </row>
    <row r="8" spans="1:17" ht="15" customHeight="1">
      <c r="A8" s="26" t="s">
        <v>22</v>
      </c>
      <c r="B8" s="26" t="s">
        <v>23</v>
      </c>
      <c r="C8" s="47" t="s">
        <v>59</v>
      </c>
      <c r="D8" s="97"/>
      <c r="E8" s="97"/>
      <c r="F8" s="97"/>
      <c r="G8" s="97" t="s">
        <v>96</v>
      </c>
      <c r="H8" s="97" t="s">
        <v>97</v>
      </c>
      <c r="I8" s="97"/>
      <c r="J8" s="97"/>
      <c r="K8" s="112">
        <v>3400</v>
      </c>
      <c r="M8" s="5"/>
    </row>
    <row r="9" spans="1:17" ht="15" customHeight="1">
      <c r="A9" s="26" t="s">
        <v>10</v>
      </c>
      <c r="B9" s="26" t="s">
        <v>11</v>
      </c>
      <c r="C9" s="47" t="s">
        <v>59</v>
      </c>
      <c r="D9" s="97"/>
      <c r="E9" s="97"/>
      <c r="F9" s="97"/>
      <c r="G9" s="97"/>
      <c r="H9" s="97"/>
      <c r="I9" s="97"/>
      <c r="J9" s="97"/>
      <c r="K9" s="93">
        <v>4200</v>
      </c>
      <c r="M9" s="5"/>
    </row>
    <row r="10" spans="1:17" ht="15" customHeight="1">
      <c r="A10" s="26" t="s">
        <v>12</v>
      </c>
      <c r="B10" s="26" t="s">
        <v>13</v>
      </c>
      <c r="C10" s="47" t="s">
        <v>59</v>
      </c>
      <c r="D10" s="97"/>
      <c r="E10" s="97"/>
      <c r="F10" s="97"/>
      <c r="G10" s="97"/>
      <c r="H10" s="97"/>
      <c r="I10" s="97"/>
      <c r="J10" s="97"/>
      <c r="K10" s="93">
        <v>4200</v>
      </c>
      <c r="M10" s="5"/>
    </row>
    <row r="11" spans="1:17" ht="15" customHeight="1">
      <c r="A11" s="26" t="s">
        <v>5</v>
      </c>
      <c r="B11" s="26" t="s">
        <v>136</v>
      </c>
      <c r="C11" s="47" t="s">
        <v>59</v>
      </c>
      <c r="D11" s="97"/>
      <c r="E11" s="97"/>
      <c r="F11" s="97"/>
      <c r="G11" s="97" t="s">
        <v>96</v>
      </c>
      <c r="H11" s="97" t="s">
        <v>96</v>
      </c>
      <c r="I11" s="97"/>
      <c r="J11" s="97"/>
      <c r="K11" s="112">
        <v>1100</v>
      </c>
    </row>
    <row r="12" spans="1:17" ht="15" customHeight="1">
      <c r="A12" s="26" t="s">
        <v>15</v>
      </c>
      <c r="B12" s="26" t="s">
        <v>16</v>
      </c>
      <c r="C12" s="47" t="s">
        <v>59</v>
      </c>
      <c r="D12" s="97"/>
      <c r="E12" s="97"/>
      <c r="F12" s="97"/>
      <c r="G12" s="97"/>
      <c r="H12" s="97"/>
      <c r="I12" s="97"/>
      <c r="J12" s="97"/>
      <c r="K12" s="93">
        <v>4400</v>
      </c>
      <c r="M12" s="5"/>
    </row>
    <row r="13" spans="1:17" ht="15" customHeight="1">
      <c r="A13" s="26" t="s">
        <v>14</v>
      </c>
      <c r="B13" s="26" t="s">
        <v>7</v>
      </c>
      <c r="C13" s="47" t="s">
        <v>59</v>
      </c>
      <c r="D13" s="101"/>
      <c r="E13" s="97"/>
      <c r="F13" s="97"/>
      <c r="G13" s="97"/>
      <c r="H13" s="97"/>
      <c r="I13" s="97"/>
      <c r="J13" s="97"/>
      <c r="K13" s="93">
        <v>4400</v>
      </c>
      <c r="M13" s="5"/>
    </row>
    <row r="14" spans="1:17" ht="15" customHeight="1">
      <c r="A14" s="7" t="s">
        <v>191</v>
      </c>
      <c r="B14" s="7" t="s">
        <v>192</v>
      </c>
      <c r="C14" s="28" t="s">
        <v>186</v>
      </c>
      <c r="D14" s="93"/>
      <c r="E14" s="93"/>
      <c r="F14" s="93"/>
      <c r="G14" s="93"/>
      <c r="H14" s="93"/>
      <c r="I14" s="93"/>
      <c r="J14" s="93"/>
      <c r="K14" s="93">
        <v>3450</v>
      </c>
      <c r="M14" s="5"/>
    </row>
    <row r="15" spans="1:17" ht="15" customHeight="1">
      <c r="A15" s="26" t="s">
        <v>184</v>
      </c>
      <c r="B15" s="26" t="s">
        <v>17</v>
      </c>
      <c r="C15" s="47" t="s">
        <v>59</v>
      </c>
      <c r="D15" s="120"/>
      <c r="E15" s="93">
        <v>8476.7900000000009</v>
      </c>
      <c r="F15" s="93">
        <v>10736.05</v>
      </c>
      <c r="G15" s="93">
        <v>8476.7900000000009</v>
      </c>
      <c r="H15" s="93">
        <v>10736.05</v>
      </c>
      <c r="I15" s="93">
        <f>1098*0.7</f>
        <v>768.59999999999991</v>
      </c>
      <c r="J15" s="93">
        <v>549</v>
      </c>
      <c r="K15" s="93">
        <v>6650</v>
      </c>
      <c r="M15" s="5"/>
    </row>
    <row r="16" spans="1:17" ht="15" customHeight="1">
      <c r="A16" s="26" t="s">
        <v>26</v>
      </c>
      <c r="B16" s="26" t="s">
        <v>25</v>
      </c>
      <c r="C16" s="47" t="s">
        <v>59</v>
      </c>
      <c r="D16" s="101"/>
      <c r="E16" s="97"/>
      <c r="F16" s="97" t="s">
        <v>93</v>
      </c>
      <c r="G16" s="97" t="s">
        <v>93</v>
      </c>
      <c r="H16" s="97" t="s">
        <v>93</v>
      </c>
      <c r="I16" s="97"/>
      <c r="J16" s="97"/>
      <c r="K16" s="112">
        <v>3800</v>
      </c>
    </row>
    <row r="17" spans="1:17" ht="15" customHeight="1">
      <c r="A17" s="26" t="s">
        <v>38</v>
      </c>
      <c r="B17" s="26" t="s">
        <v>160</v>
      </c>
      <c r="C17" s="47" t="s">
        <v>59</v>
      </c>
      <c r="D17" s="121" t="s">
        <v>163</v>
      </c>
      <c r="E17" s="93">
        <v>6966.54</v>
      </c>
      <c r="F17" s="93">
        <v>6966.54</v>
      </c>
      <c r="G17" s="93">
        <v>6966.54</v>
      </c>
      <c r="H17" s="97"/>
      <c r="I17" s="93">
        <f>910*0.7</f>
        <v>637</v>
      </c>
      <c r="J17" s="93">
        <v>455</v>
      </c>
      <c r="K17" s="93">
        <v>3800</v>
      </c>
      <c r="L17" s="4"/>
      <c r="M17" s="5"/>
    </row>
    <row r="18" spans="1:17" s="43" customFormat="1" ht="15" customHeight="1">
      <c r="A18" s="26" t="s">
        <v>38</v>
      </c>
      <c r="B18" s="26" t="s">
        <v>161</v>
      </c>
      <c r="C18" s="47" t="s">
        <v>59</v>
      </c>
      <c r="D18" s="121" t="s">
        <v>198</v>
      </c>
      <c r="E18" s="93">
        <v>7022.25</v>
      </c>
      <c r="F18" s="93">
        <v>7022.25</v>
      </c>
      <c r="G18" s="93">
        <v>6966.54</v>
      </c>
      <c r="H18" s="97"/>
      <c r="I18" s="93">
        <f>930*0.7</f>
        <v>651</v>
      </c>
      <c r="J18" s="93">
        <v>465</v>
      </c>
      <c r="K18" s="93">
        <v>3800</v>
      </c>
      <c r="L18" s="4"/>
      <c r="M18" s="5"/>
      <c r="N18"/>
      <c r="O18"/>
      <c r="P18"/>
      <c r="Q18"/>
    </row>
    <row r="19" spans="1:17" ht="15" customHeight="1">
      <c r="A19" s="26" t="s">
        <v>38</v>
      </c>
      <c r="B19" s="26" t="s">
        <v>182</v>
      </c>
      <c r="C19" s="47" t="s">
        <v>59</v>
      </c>
      <c r="D19" s="121" t="s">
        <v>199</v>
      </c>
      <c r="E19" s="97"/>
      <c r="F19" s="97"/>
      <c r="G19" s="93">
        <v>7137.84</v>
      </c>
      <c r="H19" s="97"/>
      <c r="I19" s="93">
        <f>945*0.7</f>
        <v>661.5</v>
      </c>
      <c r="J19" s="93">
        <v>472.5</v>
      </c>
      <c r="K19" s="93">
        <v>3800</v>
      </c>
      <c r="M19" s="5"/>
    </row>
    <row r="20" spans="1:17" ht="15" customHeight="1">
      <c r="A20" s="26" t="s">
        <v>183</v>
      </c>
      <c r="B20" s="26" t="s">
        <v>27</v>
      </c>
      <c r="C20" s="47" t="s">
        <v>59</v>
      </c>
      <c r="D20" s="97"/>
      <c r="E20" s="97"/>
      <c r="F20" s="97"/>
      <c r="G20" s="93">
        <v>9113.93</v>
      </c>
      <c r="H20" s="93">
        <v>9113.93</v>
      </c>
      <c r="I20" s="93">
        <f>1298*0.7</f>
        <v>908.59999999999991</v>
      </c>
      <c r="J20" s="93">
        <v>649</v>
      </c>
      <c r="K20" s="93">
        <v>6800</v>
      </c>
      <c r="M20" s="5"/>
    </row>
    <row r="21" spans="1:17" ht="15" customHeight="1">
      <c r="A21" s="26" t="s">
        <v>67</v>
      </c>
      <c r="B21" s="26" t="s">
        <v>68</v>
      </c>
      <c r="C21" s="47" t="s">
        <v>59</v>
      </c>
      <c r="D21" s="97"/>
      <c r="E21" s="97" t="s">
        <v>93</v>
      </c>
      <c r="F21" s="97" t="s">
        <v>93</v>
      </c>
      <c r="G21" s="97" t="s">
        <v>93</v>
      </c>
      <c r="H21" s="97" t="s">
        <v>93</v>
      </c>
      <c r="I21" s="97"/>
      <c r="J21" s="97"/>
      <c r="K21" s="112">
        <v>3800</v>
      </c>
    </row>
    <row r="22" spans="1:17" ht="15" customHeight="1">
      <c r="A22" s="26" t="s">
        <v>57</v>
      </c>
      <c r="B22" s="26" t="s">
        <v>58</v>
      </c>
      <c r="C22" s="47" t="s">
        <v>59</v>
      </c>
      <c r="D22" s="97"/>
      <c r="E22" s="97"/>
      <c r="F22" s="122"/>
      <c r="G22" s="93">
        <v>11452.9</v>
      </c>
      <c r="H22" s="97"/>
      <c r="I22" s="93">
        <f>730*0.7</f>
        <v>510.99999999999994</v>
      </c>
      <c r="J22" s="93">
        <f>730*0.5</f>
        <v>365</v>
      </c>
      <c r="K22" s="93">
        <v>6600</v>
      </c>
      <c r="M22" s="5"/>
      <c r="N22" s="43"/>
      <c r="O22" s="43"/>
      <c r="P22" s="43"/>
      <c r="Q22" s="43"/>
    </row>
    <row r="23" spans="1:17" ht="15" customHeight="1">
      <c r="A23" s="26" t="s">
        <v>72</v>
      </c>
      <c r="B23" s="26" t="s">
        <v>73</v>
      </c>
      <c r="C23" s="47" t="s">
        <v>59</v>
      </c>
      <c r="D23" s="97"/>
      <c r="E23" s="97"/>
      <c r="F23" s="97"/>
      <c r="G23" s="97" t="s">
        <v>93</v>
      </c>
      <c r="H23" s="97" t="s">
        <v>93</v>
      </c>
      <c r="I23" s="97"/>
      <c r="J23" s="97"/>
      <c r="K23" s="112">
        <v>8800</v>
      </c>
    </row>
    <row r="24" spans="1:17" ht="15" customHeight="1">
      <c r="A24" s="26" t="s">
        <v>33</v>
      </c>
      <c r="B24" s="26" t="s">
        <v>19</v>
      </c>
      <c r="C24" s="47" t="s">
        <v>59</v>
      </c>
      <c r="D24" s="97"/>
      <c r="E24" s="97"/>
      <c r="F24" s="93">
        <v>3831.45</v>
      </c>
      <c r="G24" s="93">
        <v>3831.45</v>
      </c>
      <c r="H24" s="97"/>
      <c r="I24" s="93">
        <f>717*0.7</f>
        <v>501.9</v>
      </c>
      <c r="J24" s="93">
        <v>358.5</v>
      </c>
      <c r="K24" s="93">
        <v>3600</v>
      </c>
      <c r="M24" s="5"/>
    </row>
    <row r="25" spans="1:17" ht="15" customHeight="1">
      <c r="A25" s="26" t="s">
        <v>34</v>
      </c>
      <c r="B25" s="26" t="s">
        <v>20</v>
      </c>
      <c r="C25" s="47" t="s">
        <v>59</v>
      </c>
      <c r="D25" s="97"/>
      <c r="E25" s="97"/>
      <c r="F25" s="93">
        <v>2445.14</v>
      </c>
      <c r="G25" s="93">
        <v>2445.14</v>
      </c>
      <c r="H25" s="97"/>
      <c r="I25" s="93">
        <f>407*0.7</f>
        <v>284.89999999999998</v>
      </c>
      <c r="J25" s="93">
        <v>203.5</v>
      </c>
      <c r="K25" s="93">
        <v>3600</v>
      </c>
      <c r="M25" s="5"/>
    </row>
    <row r="26" spans="1:17" ht="15" customHeight="1">
      <c r="A26" s="26" t="s">
        <v>194</v>
      </c>
      <c r="B26" s="26" t="s">
        <v>6</v>
      </c>
      <c r="C26" s="47" t="s">
        <v>59</v>
      </c>
      <c r="D26" s="97"/>
      <c r="E26" s="97"/>
      <c r="F26" s="97"/>
      <c r="G26" s="93">
        <v>4159.66</v>
      </c>
      <c r="H26" s="97"/>
      <c r="I26" s="93">
        <f>790*0.7</f>
        <v>553</v>
      </c>
      <c r="J26" s="93">
        <v>395</v>
      </c>
      <c r="K26" s="93">
        <v>6400</v>
      </c>
      <c r="M26" s="5"/>
    </row>
    <row r="27" spans="1:17" ht="15" customHeight="1">
      <c r="A27" s="26" t="s">
        <v>35</v>
      </c>
      <c r="B27" s="26" t="s">
        <v>21</v>
      </c>
      <c r="C27" s="47" t="s">
        <v>59</v>
      </c>
      <c r="D27" s="97"/>
      <c r="E27" s="97"/>
      <c r="F27" s="97"/>
      <c r="G27" s="97" t="s">
        <v>93</v>
      </c>
      <c r="H27" s="97" t="s">
        <v>96</v>
      </c>
      <c r="I27" s="97"/>
      <c r="J27" s="97"/>
      <c r="K27" s="112">
        <v>5400</v>
      </c>
    </row>
    <row r="28" spans="1:17" ht="15" customHeight="1">
      <c r="A28" s="7" t="s">
        <v>188</v>
      </c>
      <c r="B28" s="7" t="s">
        <v>189</v>
      </c>
      <c r="C28" s="27" t="s">
        <v>59</v>
      </c>
      <c r="D28" s="122"/>
      <c r="E28" s="122"/>
      <c r="F28" s="122"/>
      <c r="G28" s="122"/>
      <c r="H28" s="122"/>
      <c r="I28" s="122"/>
      <c r="J28" s="122"/>
      <c r="K28" s="112">
        <v>3450</v>
      </c>
    </row>
    <row r="29" spans="1:17" ht="15" customHeight="1">
      <c r="A29" s="26" t="s">
        <v>196</v>
      </c>
      <c r="B29" s="26" t="s">
        <v>29</v>
      </c>
      <c r="C29" s="47" t="s">
        <v>59</v>
      </c>
      <c r="D29" s="97"/>
      <c r="E29" s="97"/>
      <c r="F29" s="97"/>
      <c r="G29" s="93">
        <v>3955.36</v>
      </c>
      <c r="H29" s="97"/>
      <c r="I29" s="93">
        <f>455*0.7</f>
        <v>318.5</v>
      </c>
      <c r="J29" s="93">
        <v>227.5</v>
      </c>
      <c r="K29" s="93">
        <v>3450</v>
      </c>
      <c r="M29" s="5"/>
    </row>
    <row r="30" spans="1:17" ht="15" customHeight="1">
      <c r="A30" s="26" t="s">
        <v>36</v>
      </c>
      <c r="B30" s="26" t="s">
        <v>30</v>
      </c>
      <c r="C30" s="47" t="s">
        <v>59</v>
      </c>
      <c r="D30" s="97"/>
      <c r="E30" s="97"/>
      <c r="F30" s="97"/>
      <c r="G30" s="93">
        <v>4008.88</v>
      </c>
      <c r="H30" s="97"/>
      <c r="I30" s="93">
        <f>410*0.7</f>
        <v>287</v>
      </c>
      <c r="J30" s="93">
        <v>205</v>
      </c>
      <c r="K30" s="93">
        <v>3450</v>
      </c>
      <c r="M30" s="5"/>
    </row>
    <row r="31" spans="1:17" ht="15" customHeight="1">
      <c r="A31" s="26" t="s">
        <v>187</v>
      </c>
      <c r="B31" s="26" t="s">
        <v>195</v>
      </c>
      <c r="C31" s="47" t="s">
        <v>59</v>
      </c>
      <c r="D31" s="93"/>
      <c r="E31" s="93"/>
      <c r="F31" s="93"/>
      <c r="G31" s="93"/>
      <c r="H31" s="93"/>
      <c r="I31" s="93"/>
      <c r="J31" s="93"/>
      <c r="K31" s="93">
        <v>5400</v>
      </c>
      <c r="M31" s="5"/>
    </row>
    <row r="32" spans="1:17" ht="15" customHeight="1">
      <c r="A32" s="43"/>
      <c r="B32" s="43"/>
      <c r="C32" s="80"/>
      <c r="D32" s="80"/>
      <c r="E32" s="80"/>
      <c r="F32" s="80"/>
      <c r="G32" s="80"/>
      <c r="H32" s="80"/>
      <c r="I32" s="80"/>
      <c r="J32" s="80"/>
      <c r="K32" s="80"/>
      <c r="M32" s="5"/>
    </row>
    <row r="33" spans="1:17" ht="15" customHeight="1">
      <c r="A33" s="43"/>
      <c r="B33" s="43"/>
      <c r="C33" s="80"/>
      <c r="D33" s="80"/>
      <c r="E33" s="80"/>
      <c r="F33" s="80"/>
      <c r="G33" s="80"/>
      <c r="H33" s="80"/>
      <c r="I33" s="80"/>
      <c r="J33" s="80"/>
      <c r="K33" s="80"/>
      <c r="M33" s="5"/>
    </row>
    <row r="34" spans="1:17" ht="15" customHeight="1">
      <c r="A34" s="43"/>
      <c r="B34" s="43"/>
      <c r="C34" s="80"/>
      <c r="D34" s="80"/>
      <c r="E34" s="80"/>
      <c r="F34" s="80"/>
      <c r="G34" s="80"/>
      <c r="H34" s="80"/>
      <c r="I34" s="80"/>
      <c r="J34" s="80"/>
      <c r="K34" s="80"/>
      <c r="M34" s="5"/>
    </row>
    <row r="35" spans="1:17">
      <c r="A35" s="25" t="s">
        <v>2</v>
      </c>
      <c r="B35" s="11"/>
      <c r="C35" s="11"/>
      <c r="D35" s="11"/>
      <c r="E35" s="11"/>
      <c r="F35" s="11"/>
      <c r="G35" s="11"/>
      <c r="H35" s="11"/>
      <c r="I35" s="11"/>
      <c r="J35" s="11"/>
      <c r="K35" s="11"/>
    </row>
    <row r="36" spans="1:17" ht="20.149999999999999" customHeight="1">
      <c r="A36" s="20" t="s">
        <v>106</v>
      </c>
      <c r="B36" s="20"/>
      <c r="C36" s="20"/>
      <c r="D36" s="20"/>
      <c r="E36" s="20"/>
      <c r="F36" s="20"/>
      <c r="G36" s="11"/>
      <c r="H36" s="11"/>
      <c r="I36" s="11"/>
      <c r="J36" s="11"/>
      <c r="K36" s="11"/>
    </row>
    <row r="37" spans="1:17" ht="20.149999999999999" customHeight="1">
      <c r="A37" s="20" t="s">
        <v>114</v>
      </c>
      <c r="B37" s="20"/>
      <c r="C37" s="20"/>
      <c r="D37" s="20"/>
      <c r="E37" s="20"/>
      <c r="F37" s="20"/>
      <c r="G37" s="20"/>
      <c r="H37" s="20"/>
      <c r="I37" s="20"/>
      <c r="J37" s="20"/>
      <c r="K37" s="20"/>
    </row>
    <row r="38" spans="1:17" ht="27" customHeight="1">
      <c r="A38" s="154" t="s">
        <v>81</v>
      </c>
      <c r="B38" s="154"/>
      <c r="C38" s="154"/>
      <c r="D38" s="154"/>
      <c r="E38" s="154"/>
      <c r="F38" s="154"/>
      <c r="G38" s="154"/>
      <c r="H38" s="154"/>
      <c r="I38" s="154"/>
      <c r="J38" s="154"/>
      <c r="K38" s="154"/>
      <c r="L38" s="48"/>
    </row>
    <row r="39" spans="1:17" ht="20.149999999999999" customHeight="1">
      <c r="A39" s="20" t="s">
        <v>80</v>
      </c>
      <c r="B39" s="11"/>
      <c r="C39" s="11"/>
      <c r="D39" s="11"/>
      <c r="E39" s="11"/>
      <c r="F39" s="11"/>
      <c r="G39" s="11"/>
      <c r="H39" s="11"/>
      <c r="I39" s="11"/>
      <c r="J39" s="11"/>
      <c r="K39" s="11"/>
    </row>
    <row r="40" spans="1:17" ht="26.15" customHeight="1">
      <c r="A40" s="20" t="s">
        <v>109</v>
      </c>
      <c r="B40" s="3"/>
      <c r="C40" s="12"/>
      <c r="D40" s="12"/>
      <c r="E40" s="12"/>
      <c r="F40" s="12"/>
      <c r="G40" s="12"/>
      <c r="H40" s="12"/>
      <c r="I40" s="12"/>
      <c r="J40" s="12"/>
      <c r="K40" s="3"/>
      <c r="L40" s="8"/>
    </row>
    <row r="41" spans="1:17" s="9" customFormat="1" ht="5.25" customHeight="1"/>
    <row r="42" spans="1:17" s="9" customFormat="1" ht="13">
      <c r="A42" s="9" t="s">
        <v>115</v>
      </c>
    </row>
    <row r="43" spans="1:17" s="9" customFormat="1" ht="8.25" customHeight="1"/>
    <row r="44" spans="1:17" s="9" customFormat="1" ht="13">
      <c r="A44" s="9" t="s">
        <v>133</v>
      </c>
    </row>
    <row r="45" spans="1:17" s="9" customFormat="1" ht="8.25" customHeight="1"/>
    <row r="46" spans="1:17" s="9" customFormat="1" ht="13">
      <c r="A46" s="9" t="s">
        <v>116</v>
      </c>
    </row>
    <row r="47" spans="1:17" ht="6.75" customHeight="1"/>
    <row r="48" spans="1:17" s="9" customFormat="1" ht="16.5" customHeight="1">
      <c r="A48" s="20" t="s">
        <v>108</v>
      </c>
      <c r="B48" s="20"/>
      <c r="C48" s="20"/>
      <c r="D48" s="20"/>
      <c r="E48" s="20"/>
      <c r="F48" s="20"/>
      <c r="G48" s="11"/>
      <c r="H48" s="11"/>
      <c r="I48" s="11"/>
      <c r="J48" s="11"/>
      <c r="K48" s="11"/>
      <c r="L48" s="11"/>
      <c r="M48" s="11"/>
      <c r="N48" s="11"/>
      <c r="O48" s="11"/>
      <c r="P48" s="11"/>
      <c r="Q48" s="11"/>
    </row>
    <row r="50" spans="1:11">
      <c r="A50" s="55" t="s">
        <v>131</v>
      </c>
      <c r="B50" s="55"/>
      <c r="C50" s="55" t="s">
        <v>147</v>
      </c>
      <c r="D50" s="55"/>
      <c r="E50" s="55"/>
      <c r="F50" s="55"/>
      <c r="G50" s="8"/>
      <c r="J50" s="8"/>
      <c r="K50" s="8"/>
    </row>
  </sheetData>
  <sortState xmlns:xlrd2="http://schemas.microsoft.com/office/spreadsheetml/2017/richdata2" ref="A7:Q30">
    <sortCondition ref="A7:A30"/>
  </sortState>
  <mergeCells count="6">
    <mergeCell ref="A38:K38"/>
    <mergeCell ref="N2:Q2"/>
    <mergeCell ref="I4:J4"/>
    <mergeCell ref="G4:H4"/>
    <mergeCell ref="K4:K5"/>
    <mergeCell ref="A4:C4"/>
  </mergeCells>
  <phoneticPr fontId="24" type="noConversion"/>
  <pageMargins left="0.7" right="0.7" top="0.75" bottom="0.75" header="0.3" footer="0.3"/>
  <pageSetup paperSize="9" scale="65" fitToHeight="0" orientation="landscape" r:id="rId1"/>
  <headerFooter>
    <oddHeader>&amp;C&amp;"-,Bold"&amp;14         
Fee Schedule 2025 (SA)</oddHeader>
    <oddFooter>&amp;LInstitute of Training &amp; Further Education (RTO No. 6372)                      &amp;RFee Schedule 2025 (SA) v1.0</oddFooter>
  </headerFooter>
  <rowBreaks count="1" manualBreakCount="1">
    <brk id="34"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N44"/>
  <sheetViews>
    <sheetView showGridLines="0" view="pageBreakPreview" topLeftCell="A3" zoomScaleNormal="100" zoomScaleSheetLayoutView="100" workbookViewId="0">
      <selection activeCell="D21" sqref="D21"/>
    </sheetView>
  </sheetViews>
  <sheetFormatPr defaultColWidth="8.7265625" defaultRowHeight="13"/>
  <cols>
    <col min="1" max="1" width="12.26953125" style="9" customWidth="1"/>
    <col min="2" max="2" width="50.54296875" style="9" customWidth="1"/>
    <col min="3" max="3" width="11.54296875" style="9" customWidth="1"/>
    <col min="4" max="5" width="18.54296875" style="9" customWidth="1"/>
    <col min="6" max="6" width="16.81640625" style="9" customWidth="1"/>
    <col min="7" max="7" width="18.54296875" style="9" customWidth="1"/>
    <col min="8" max="16384" width="8.7265625" style="9"/>
  </cols>
  <sheetData>
    <row r="1" spans="1:11" customFormat="1" ht="15.5">
      <c r="A1" s="33"/>
      <c r="B1" s="3"/>
      <c r="C1" s="3"/>
      <c r="D1" s="3"/>
      <c r="E1" s="3"/>
      <c r="F1" s="3"/>
      <c r="G1" s="3"/>
      <c r="H1" s="3"/>
      <c r="I1" s="3"/>
      <c r="J1" s="3"/>
      <c r="K1" s="3"/>
    </row>
    <row r="2" spans="1:11" customFormat="1" ht="43.5" customHeight="1">
      <c r="A2" s="34"/>
      <c r="B2" s="56" t="s">
        <v>148</v>
      </c>
      <c r="C2" s="54" t="s">
        <v>130</v>
      </c>
      <c r="D2" s="9"/>
      <c r="E2" s="54"/>
      <c r="F2" s="34"/>
      <c r="G2" s="34"/>
      <c r="H2" s="155"/>
      <c r="I2" s="155"/>
      <c r="J2" s="155"/>
      <c r="K2" s="155"/>
    </row>
    <row r="3" spans="1:11" customFormat="1" ht="26">
      <c r="A3" s="3"/>
      <c r="B3" s="3"/>
      <c r="C3" s="3"/>
      <c r="D3" s="23"/>
      <c r="E3" s="3"/>
      <c r="F3" s="35"/>
      <c r="G3" s="3"/>
      <c r="H3" s="22"/>
      <c r="I3" s="3"/>
      <c r="J3" s="3"/>
      <c r="K3" s="3"/>
    </row>
    <row r="4" spans="1:11" ht="27.65" customHeight="1">
      <c r="A4" s="165" t="s">
        <v>40</v>
      </c>
      <c r="B4" s="165"/>
      <c r="C4" s="165"/>
      <c r="D4" s="165" t="s">
        <v>79</v>
      </c>
      <c r="E4" s="165"/>
      <c r="F4" s="165" t="s">
        <v>44</v>
      </c>
      <c r="G4" s="165" t="s">
        <v>77</v>
      </c>
    </row>
    <row r="5" spans="1:11" s="24" customFormat="1" ht="52.5" thickBot="1">
      <c r="A5" s="42" t="s">
        <v>47</v>
      </c>
      <c r="B5" s="42" t="s">
        <v>46</v>
      </c>
      <c r="C5" s="42" t="s">
        <v>48</v>
      </c>
      <c r="D5" s="42" t="s">
        <v>83</v>
      </c>
      <c r="E5" s="42" t="s">
        <v>84</v>
      </c>
      <c r="F5" s="174"/>
      <c r="G5" s="174"/>
    </row>
    <row r="6" spans="1:11" s="24" customFormat="1">
      <c r="A6" s="85" t="s">
        <v>104</v>
      </c>
      <c r="B6" s="86" t="s">
        <v>105</v>
      </c>
      <c r="C6" s="123" t="s">
        <v>59</v>
      </c>
      <c r="D6" s="124"/>
      <c r="E6" s="124"/>
      <c r="F6" s="124"/>
      <c r="G6" s="93">
        <v>3800</v>
      </c>
    </row>
    <row r="7" spans="1:11" ht="16" customHeight="1">
      <c r="A7" s="7" t="s">
        <v>8</v>
      </c>
      <c r="B7" s="7" t="s">
        <v>9</v>
      </c>
      <c r="C7" s="28" t="s">
        <v>59</v>
      </c>
      <c r="D7" s="93">
        <v>3970</v>
      </c>
      <c r="E7" s="93">
        <v>3970</v>
      </c>
      <c r="F7" s="93">
        <v>350</v>
      </c>
      <c r="G7" s="93">
        <v>3400</v>
      </c>
    </row>
    <row r="8" spans="1:11" ht="16" customHeight="1">
      <c r="A8" s="7" t="s">
        <v>22</v>
      </c>
      <c r="B8" s="7" t="s">
        <v>23</v>
      </c>
      <c r="C8" s="28" t="s">
        <v>59</v>
      </c>
      <c r="D8" s="97"/>
      <c r="E8" s="97"/>
      <c r="F8" s="97"/>
      <c r="G8" s="93">
        <v>3400</v>
      </c>
    </row>
    <row r="9" spans="1:11" ht="16" customHeight="1">
      <c r="A9" s="7" t="s">
        <v>10</v>
      </c>
      <c r="B9" s="7" t="s">
        <v>11</v>
      </c>
      <c r="C9" s="28" t="s">
        <v>59</v>
      </c>
      <c r="D9" s="93">
        <v>2950</v>
      </c>
      <c r="E9" s="97"/>
      <c r="F9" s="93">
        <v>350</v>
      </c>
      <c r="G9" s="93">
        <v>4200</v>
      </c>
    </row>
    <row r="10" spans="1:11" ht="16" customHeight="1">
      <c r="A10" s="7" t="s">
        <v>12</v>
      </c>
      <c r="B10" s="7" t="s">
        <v>13</v>
      </c>
      <c r="C10" s="28" t="s">
        <v>59</v>
      </c>
      <c r="D10" s="93">
        <v>4180</v>
      </c>
      <c r="E10" s="93">
        <v>4180</v>
      </c>
      <c r="F10" s="93">
        <v>350</v>
      </c>
      <c r="G10" s="93">
        <v>4200</v>
      </c>
    </row>
    <row r="11" spans="1:11" ht="16" customHeight="1">
      <c r="A11" s="7" t="s">
        <v>5</v>
      </c>
      <c r="B11" s="7" t="s">
        <v>66</v>
      </c>
      <c r="C11" s="28" t="s">
        <v>59</v>
      </c>
      <c r="D11" s="93">
        <v>3531</v>
      </c>
      <c r="E11" s="93">
        <v>3531</v>
      </c>
      <c r="F11" s="93">
        <v>1000</v>
      </c>
      <c r="G11" s="93">
        <v>3800</v>
      </c>
    </row>
    <row r="12" spans="1:11" ht="16" customHeight="1">
      <c r="A12" s="7" t="s">
        <v>15</v>
      </c>
      <c r="B12" s="7" t="s">
        <v>16</v>
      </c>
      <c r="C12" s="28" t="s">
        <v>59</v>
      </c>
      <c r="D12" s="93">
        <v>3950</v>
      </c>
      <c r="E12" s="97"/>
      <c r="F12" s="93">
        <v>1000</v>
      </c>
      <c r="G12" s="93">
        <v>4400</v>
      </c>
    </row>
    <row r="13" spans="1:11" ht="16" customHeight="1">
      <c r="A13" s="7" t="s">
        <v>14</v>
      </c>
      <c r="B13" s="7" t="s">
        <v>7</v>
      </c>
      <c r="C13" s="28" t="s">
        <v>59</v>
      </c>
      <c r="D13" s="93">
        <v>4980</v>
      </c>
      <c r="E13" s="93">
        <v>4980</v>
      </c>
      <c r="F13" s="93">
        <v>350</v>
      </c>
      <c r="G13" s="93">
        <v>4400</v>
      </c>
    </row>
    <row r="14" spans="1:11" ht="16" customHeight="1">
      <c r="A14" s="7" t="s">
        <v>191</v>
      </c>
      <c r="B14" s="7" t="s">
        <v>192</v>
      </c>
      <c r="C14" s="28" t="s">
        <v>186</v>
      </c>
      <c r="D14" s="93"/>
      <c r="E14" s="93"/>
      <c r="F14" s="93"/>
      <c r="G14" s="93">
        <v>3450</v>
      </c>
    </row>
    <row r="15" spans="1:11" ht="16" customHeight="1">
      <c r="A15" s="7" t="s">
        <v>184</v>
      </c>
      <c r="B15" s="7" t="s">
        <v>17</v>
      </c>
      <c r="C15" s="28" t="s">
        <v>59</v>
      </c>
      <c r="D15" s="93">
        <v>9480</v>
      </c>
      <c r="E15" s="93">
        <v>9480</v>
      </c>
      <c r="F15" s="93">
        <v>500</v>
      </c>
      <c r="G15" s="93">
        <v>6650</v>
      </c>
    </row>
    <row r="16" spans="1:11" ht="16" customHeight="1">
      <c r="A16" s="7" t="s">
        <v>26</v>
      </c>
      <c r="B16" s="7" t="s">
        <v>25</v>
      </c>
      <c r="C16" s="28" t="s">
        <v>59</v>
      </c>
      <c r="D16" s="93">
        <v>3300</v>
      </c>
      <c r="E16" s="93">
        <v>3300</v>
      </c>
      <c r="F16" s="93">
        <v>500</v>
      </c>
      <c r="G16" s="93">
        <v>3800</v>
      </c>
    </row>
    <row r="17" spans="1:14" ht="16" customHeight="1">
      <c r="A17" s="7" t="s">
        <v>38</v>
      </c>
      <c r="B17" s="7" t="s">
        <v>205</v>
      </c>
      <c r="C17" s="28" t="s">
        <v>59</v>
      </c>
      <c r="D17" s="93">
        <v>6380</v>
      </c>
      <c r="E17" s="93">
        <v>6380</v>
      </c>
      <c r="F17" s="93">
        <v>400</v>
      </c>
      <c r="G17" s="93">
        <v>3800</v>
      </c>
    </row>
    <row r="18" spans="1:14" ht="16" customHeight="1">
      <c r="A18" s="7" t="s">
        <v>183</v>
      </c>
      <c r="B18" s="7" t="s">
        <v>27</v>
      </c>
      <c r="C18" s="28" t="s">
        <v>59</v>
      </c>
      <c r="D18" s="93">
        <v>11600</v>
      </c>
      <c r="E18" s="93">
        <v>11600</v>
      </c>
      <c r="F18" s="93">
        <v>1000</v>
      </c>
      <c r="G18" s="93">
        <v>6800</v>
      </c>
    </row>
    <row r="19" spans="1:14" ht="16" customHeight="1">
      <c r="A19" s="6" t="s">
        <v>67</v>
      </c>
      <c r="B19" s="6" t="s">
        <v>68</v>
      </c>
      <c r="C19" s="28" t="s">
        <v>59</v>
      </c>
      <c r="D19" s="93">
        <v>3250</v>
      </c>
      <c r="E19" s="93">
        <v>3250</v>
      </c>
      <c r="F19" s="93">
        <v>350</v>
      </c>
      <c r="G19" s="93">
        <v>3800</v>
      </c>
    </row>
    <row r="20" spans="1:14" customFormat="1" ht="16" customHeight="1">
      <c r="A20" s="7" t="s">
        <v>57</v>
      </c>
      <c r="B20" s="6" t="s">
        <v>58</v>
      </c>
      <c r="C20" s="31" t="s">
        <v>59</v>
      </c>
      <c r="D20" s="97"/>
      <c r="E20" s="97"/>
      <c r="F20" s="97"/>
      <c r="G20" s="93">
        <v>6600</v>
      </c>
      <c r="H20" s="3"/>
      <c r="I20" s="3"/>
      <c r="J20" s="3"/>
      <c r="K20" s="3"/>
      <c r="L20" s="3"/>
      <c r="M20" s="3"/>
      <c r="N20" s="3"/>
    </row>
    <row r="21" spans="1:14" customFormat="1" ht="16" customHeight="1">
      <c r="A21" s="7" t="s">
        <v>72</v>
      </c>
      <c r="B21" s="6" t="s">
        <v>73</v>
      </c>
      <c r="C21" s="31" t="s">
        <v>59</v>
      </c>
      <c r="D21" s="97"/>
      <c r="E21" s="97"/>
      <c r="F21" s="97"/>
      <c r="G21" s="93">
        <v>8800</v>
      </c>
      <c r="H21" s="3"/>
      <c r="I21" s="3"/>
      <c r="J21" s="3"/>
      <c r="K21" s="3"/>
      <c r="L21" s="3"/>
      <c r="M21" s="3"/>
      <c r="N21" s="3"/>
    </row>
    <row r="22" spans="1:14" ht="16" customHeight="1">
      <c r="A22" s="7" t="s">
        <v>33</v>
      </c>
      <c r="B22" s="7" t="s">
        <v>19</v>
      </c>
      <c r="C22" s="28" t="s">
        <v>59</v>
      </c>
      <c r="D22" s="93">
        <v>6500</v>
      </c>
      <c r="E22" s="93">
        <v>6500</v>
      </c>
      <c r="F22" s="93">
        <v>350</v>
      </c>
      <c r="G22" s="93">
        <v>3600</v>
      </c>
    </row>
    <row r="23" spans="1:14" ht="16" customHeight="1">
      <c r="A23" s="7" t="s">
        <v>34</v>
      </c>
      <c r="B23" s="7" t="s">
        <v>20</v>
      </c>
      <c r="C23" s="28" t="s">
        <v>59</v>
      </c>
      <c r="D23" s="93">
        <v>5360</v>
      </c>
      <c r="E23" s="93">
        <v>5360</v>
      </c>
      <c r="F23" s="93">
        <v>350</v>
      </c>
      <c r="G23" s="93">
        <v>3600</v>
      </c>
    </row>
    <row r="24" spans="1:14" ht="16" customHeight="1">
      <c r="A24" s="7" t="s">
        <v>194</v>
      </c>
      <c r="B24" s="7" t="s">
        <v>6</v>
      </c>
      <c r="C24" s="28" t="s">
        <v>59</v>
      </c>
      <c r="D24" s="93">
        <v>9100</v>
      </c>
      <c r="E24" s="93">
        <v>9100</v>
      </c>
      <c r="F24" s="93">
        <v>350</v>
      </c>
      <c r="G24" s="93">
        <v>6400</v>
      </c>
    </row>
    <row r="25" spans="1:14" ht="16" customHeight="1">
      <c r="A25" s="7" t="s">
        <v>188</v>
      </c>
      <c r="B25" s="7" t="s">
        <v>189</v>
      </c>
      <c r="C25" s="27" t="s">
        <v>59</v>
      </c>
      <c r="D25" s="97"/>
      <c r="E25" s="97"/>
      <c r="F25" s="97"/>
      <c r="G25" s="112">
        <v>3450</v>
      </c>
    </row>
    <row r="26" spans="1:14" customFormat="1" ht="16" customHeight="1">
      <c r="A26" s="9"/>
      <c r="B26" s="9"/>
      <c r="C26" s="9"/>
      <c r="D26" s="9"/>
      <c r="E26" s="9"/>
      <c r="F26" s="9"/>
      <c r="G26" s="9"/>
    </row>
    <row r="27" spans="1:14" ht="16" customHeight="1">
      <c r="A27" s="7" t="s">
        <v>196</v>
      </c>
      <c r="B27" s="7" t="s">
        <v>29</v>
      </c>
      <c r="C27" s="28" t="s">
        <v>59</v>
      </c>
      <c r="D27" s="93">
        <v>3690</v>
      </c>
      <c r="E27" s="93">
        <v>3690</v>
      </c>
      <c r="F27" s="93">
        <v>350</v>
      </c>
      <c r="G27" s="93">
        <v>3450</v>
      </c>
    </row>
    <row r="28" spans="1:14" ht="16" customHeight="1">
      <c r="A28" s="7" t="s">
        <v>187</v>
      </c>
      <c r="B28" s="7" t="s">
        <v>197</v>
      </c>
      <c r="C28" s="28" t="s">
        <v>186</v>
      </c>
      <c r="D28" s="93"/>
      <c r="E28" s="93"/>
      <c r="F28" s="93"/>
      <c r="G28" s="93">
        <v>5400</v>
      </c>
    </row>
    <row r="29" spans="1:14" ht="16" customHeight="1">
      <c r="A29" s="7" t="s">
        <v>36</v>
      </c>
      <c r="B29" s="7" t="s">
        <v>30</v>
      </c>
      <c r="C29" s="28" t="s">
        <v>59</v>
      </c>
      <c r="D29" s="97"/>
      <c r="E29" s="97"/>
      <c r="F29" s="97"/>
      <c r="G29" s="93">
        <v>3450</v>
      </c>
    </row>
    <row r="30" spans="1:14" ht="18.649999999999999" customHeight="1">
      <c r="A30" s="25" t="s">
        <v>2</v>
      </c>
      <c r="B30" s="11"/>
      <c r="C30" s="11"/>
      <c r="D30" s="11"/>
      <c r="E30" s="11"/>
      <c r="F30" s="11"/>
      <c r="G30" s="11"/>
    </row>
    <row r="31" spans="1:14" ht="16" customHeight="1">
      <c r="A31" s="20" t="s">
        <v>106</v>
      </c>
      <c r="B31" s="20"/>
      <c r="C31" s="20"/>
      <c r="D31" s="11"/>
      <c r="E31" s="11"/>
      <c r="F31" s="11"/>
      <c r="G31" s="11"/>
    </row>
    <row r="32" spans="1:14" ht="16" customHeight="1">
      <c r="A32" s="20" t="s">
        <v>117</v>
      </c>
      <c r="B32" s="20"/>
      <c r="C32" s="20"/>
      <c r="D32" s="11"/>
      <c r="E32" s="11"/>
      <c r="F32" s="11"/>
      <c r="G32" s="11"/>
    </row>
    <row r="33" spans="1:11" ht="16" customHeight="1">
      <c r="A33" s="20" t="s">
        <v>98</v>
      </c>
      <c r="B33" s="21"/>
      <c r="C33" s="21"/>
      <c r="D33" s="11"/>
      <c r="E33" s="11"/>
      <c r="F33" s="11"/>
      <c r="G33" s="11"/>
    </row>
    <row r="34" spans="1:11" ht="32.15" customHeight="1">
      <c r="A34" s="164" t="s">
        <v>118</v>
      </c>
      <c r="B34" s="164"/>
      <c r="C34" s="164"/>
      <c r="D34" s="164"/>
      <c r="E34" s="164"/>
      <c r="F34" s="164"/>
      <c r="G34" s="164"/>
    </row>
    <row r="35" spans="1:11" ht="45.65" customHeight="1">
      <c r="A35" s="164" t="s">
        <v>119</v>
      </c>
      <c r="B35" s="164"/>
      <c r="C35" s="164"/>
      <c r="D35" s="164"/>
      <c r="E35" s="164"/>
      <c r="F35" s="164"/>
      <c r="G35" s="164"/>
    </row>
    <row r="36" spans="1:11" ht="26.15" customHeight="1">
      <c r="A36" s="20" t="s">
        <v>139</v>
      </c>
      <c r="B36" s="20"/>
      <c r="C36" s="20"/>
      <c r="D36" s="11"/>
      <c r="E36" s="11"/>
      <c r="F36" s="11"/>
      <c r="G36" s="11"/>
      <c r="H36" s="11"/>
      <c r="I36" s="11"/>
      <c r="J36" s="11"/>
      <c r="K36" s="11"/>
    </row>
    <row r="37" spans="1:11">
      <c r="A37" s="9" t="s">
        <v>111</v>
      </c>
    </row>
    <row r="38" spans="1:11" ht="8.25" customHeight="1"/>
    <row r="39" spans="1:11">
      <c r="A39" s="9" t="s">
        <v>134</v>
      </c>
    </row>
    <row r="40" spans="1:11" ht="8.25" customHeight="1"/>
    <row r="41" spans="1:11">
      <c r="A41" s="9" t="s">
        <v>112</v>
      </c>
    </row>
    <row r="42" spans="1:11" ht="23.25" customHeight="1">
      <c r="A42" s="20" t="s">
        <v>107</v>
      </c>
      <c r="B42" s="11"/>
      <c r="C42" s="11"/>
      <c r="D42" s="11"/>
      <c r="E42" s="11"/>
      <c r="F42" s="11"/>
      <c r="G42" s="11"/>
    </row>
    <row r="44" spans="1:11" customFormat="1" ht="14.5">
      <c r="A44" s="55" t="s">
        <v>131</v>
      </c>
      <c r="B44" s="55"/>
      <c r="C44" s="55" t="s">
        <v>147</v>
      </c>
      <c r="D44" s="8"/>
      <c r="G44" s="8"/>
    </row>
  </sheetData>
  <sortState xmlns:xlrd2="http://schemas.microsoft.com/office/spreadsheetml/2017/richdata2" ref="A7:K29">
    <sortCondition ref="A7:A29"/>
  </sortState>
  <mergeCells count="7">
    <mergeCell ref="H2:K2"/>
    <mergeCell ref="A35:G35"/>
    <mergeCell ref="A4:C4"/>
    <mergeCell ref="D4:E4"/>
    <mergeCell ref="F4:F5"/>
    <mergeCell ref="G4:G5"/>
    <mergeCell ref="A34:G34"/>
  </mergeCells>
  <pageMargins left="0.7" right="0.7" top="0.75" bottom="0.75" header="0.3" footer="0.3"/>
  <pageSetup paperSize="9" scale="84" fitToHeight="0" orientation="landscape" r:id="rId1"/>
  <headerFooter>
    <oddHeader>&amp;C         
&amp;"-,Bold"&amp;14 Fee Schedule 2025 (ACT)</oddHeader>
    <oddFooter>&amp;LInstitute of Training &amp; Further Education (RTO No. 6372)       &amp;RFee Schedule 2025 (ACT) v1.0</oddFooter>
  </headerFooter>
  <rowBreaks count="1" manualBreakCount="1">
    <brk id="29"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Q45"/>
  <sheetViews>
    <sheetView showGridLines="0" view="pageBreakPreview" topLeftCell="A4" zoomScale="110" zoomScaleNormal="100" zoomScaleSheetLayoutView="110" workbookViewId="0">
      <selection activeCell="L21" sqref="L21"/>
    </sheetView>
  </sheetViews>
  <sheetFormatPr defaultRowHeight="14.5"/>
  <cols>
    <col min="1" max="1" width="12.26953125" customWidth="1"/>
    <col min="2" max="2" width="59" customWidth="1"/>
    <col min="3" max="3" width="11" customWidth="1"/>
    <col min="4" max="4" width="20" style="8" customWidth="1"/>
    <col min="5" max="5" width="18.453125" customWidth="1"/>
    <col min="6" max="6" width="12.81640625" customWidth="1"/>
    <col min="7" max="7" width="16.81640625" style="8" customWidth="1"/>
    <col min="10" max="10" width="2.1796875" customWidth="1"/>
    <col min="11" max="11" width="9.1796875" customWidth="1"/>
  </cols>
  <sheetData>
    <row r="1" spans="1:11" ht="15.5">
      <c r="A1" s="33"/>
      <c r="B1" s="3"/>
      <c r="C1" s="3"/>
      <c r="D1" s="3"/>
      <c r="E1" s="3"/>
      <c r="F1" s="3"/>
      <c r="G1" s="3"/>
      <c r="H1" s="3"/>
      <c r="I1" s="3"/>
      <c r="J1" s="3"/>
      <c r="K1" s="3"/>
    </row>
    <row r="2" spans="1:11" ht="43.5" customHeight="1">
      <c r="A2" s="34"/>
      <c r="B2" s="56" t="s">
        <v>146</v>
      </c>
      <c r="C2" s="54" t="s">
        <v>129</v>
      </c>
      <c r="E2" s="54"/>
      <c r="F2" s="34"/>
      <c r="G2" s="34"/>
      <c r="H2" s="155"/>
      <c r="I2" s="155"/>
      <c r="J2" s="155"/>
      <c r="K2" s="155"/>
    </row>
    <row r="3" spans="1:11" ht="26.5" thickBot="1">
      <c r="A3" s="3"/>
      <c r="B3" s="3"/>
      <c r="C3" s="3"/>
      <c r="D3" s="23"/>
      <c r="E3" s="3"/>
      <c r="F3" s="35"/>
      <c r="G3" s="3"/>
      <c r="H3" s="22"/>
      <c r="I3" s="3"/>
      <c r="J3" s="3"/>
      <c r="K3" s="3"/>
    </row>
    <row r="4" spans="1:11" s="1" customFormat="1" ht="45" customHeight="1">
      <c r="A4" s="179" t="s">
        <v>40</v>
      </c>
      <c r="B4" s="180"/>
      <c r="C4" s="180"/>
      <c r="D4" s="177" t="s">
        <v>85</v>
      </c>
      <c r="E4" s="177" t="s">
        <v>86</v>
      </c>
      <c r="F4" s="175" t="s">
        <v>42</v>
      </c>
      <c r="G4" s="181" t="s">
        <v>77</v>
      </c>
    </row>
    <row r="5" spans="1:11" ht="31.5" customHeight="1" thickBot="1">
      <c r="A5" s="29" t="s">
        <v>0</v>
      </c>
      <c r="B5" s="30" t="s">
        <v>1</v>
      </c>
      <c r="C5" s="30" t="s">
        <v>82</v>
      </c>
      <c r="D5" s="178"/>
      <c r="E5" s="178"/>
      <c r="F5" s="176"/>
      <c r="G5" s="182"/>
      <c r="K5" s="5"/>
    </row>
    <row r="6" spans="1:11" ht="14.25" customHeight="1">
      <c r="A6" s="85" t="s">
        <v>104</v>
      </c>
      <c r="B6" s="86" t="s">
        <v>105</v>
      </c>
      <c r="C6" s="123" t="s">
        <v>59</v>
      </c>
      <c r="D6" s="86"/>
      <c r="E6" s="86"/>
      <c r="F6" s="86"/>
      <c r="G6" s="32">
        <v>3800</v>
      </c>
      <c r="K6" s="5"/>
    </row>
    <row r="7" spans="1:11" ht="16" customHeight="1">
      <c r="A7" s="26" t="s">
        <v>8</v>
      </c>
      <c r="B7" s="26" t="s">
        <v>9</v>
      </c>
      <c r="C7" s="27" t="s">
        <v>59</v>
      </c>
      <c r="D7" s="32">
        <v>3083.1</v>
      </c>
      <c r="E7" s="32">
        <v>3083.1</v>
      </c>
      <c r="F7" s="32">
        <v>500</v>
      </c>
      <c r="G7" s="41">
        <v>3400</v>
      </c>
      <c r="K7" s="5"/>
    </row>
    <row r="8" spans="1:11" ht="16" customHeight="1">
      <c r="A8" s="26" t="s">
        <v>22</v>
      </c>
      <c r="B8" s="26" t="s">
        <v>23</v>
      </c>
      <c r="C8" s="27" t="s">
        <v>59</v>
      </c>
      <c r="D8" s="53"/>
      <c r="E8" s="53"/>
      <c r="F8" s="53"/>
      <c r="G8" s="41">
        <v>3400</v>
      </c>
      <c r="K8" s="5"/>
    </row>
    <row r="9" spans="1:11" ht="16" customHeight="1">
      <c r="A9" s="26" t="s">
        <v>10</v>
      </c>
      <c r="B9" s="26" t="s">
        <v>11</v>
      </c>
      <c r="C9" s="27" t="s">
        <v>59</v>
      </c>
      <c r="D9" s="32">
        <v>4163.25</v>
      </c>
      <c r="E9" s="32">
        <v>4163.25</v>
      </c>
      <c r="F9" s="32">
        <v>500</v>
      </c>
      <c r="G9" s="41">
        <v>4200</v>
      </c>
      <c r="K9" s="5"/>
    </row>
    <row r="10" spans="1:11" ht="16" customHeight="1">
      <c r="A10" s="26" t="s">
        <v>12</v>
      </c>
      <c r="B10" s="26" t="s">
        <v>13</v>
      </c>
      <c r="C10" s="27" t="s">
        <v>59</v>
      </c>
      <c r="D10" s="53"/>
      <c r="E10" s="53"/>
      <c r="F10" s="53"/>
      <c r="G10" s="41">
        <v>4200</v>
      </c>
      <c r="J10" s="4"/>
      <c r="K10" s="5"/>
    </row>
    <row r="11" spans="1:11" ht="16" customHeight="1">
      <c r="A11" s="26" t="s">
        <v>5</v>
      </c>
      <c r="B11" s="26" t="s">
        <v>66</v>
      </c>
      <c r="C11" s="27" t="s">
        <v>59</v>
      </c>
      <c r="D11" s="53"/>
      <c r="E11" s="53"/>
      <c r="F11" s="53"/>
      <c r="G11" s="41">
        <v>3800</v>
      </c>
      <c r="K11" s="5"/>
    </row>
    <row r="12" spans="1:11" ht="16" customHeight="1">
      <c r="A12" s="26" t="s">
        <v>15</v>
      </c>
      <c r="B12" s="26" t="s">
        <v>16</v>
      </c>
      <c r="C12" s="27" t="s">
        <v>59</v>
      </c>
      <c r="D12" s="53"/>
      <c r="E12" s="53"/>
      <c r="F12" s="53"/>
      <c r="G12" s="41">
        <v>4400</v>
      </c>
      <c r="K12" s="5"/>
    </row>
    <row r="13" spans="1:11" ht="16" customHeight="1">
      <c r="A13" s="26" t="s">
        <v>14</v>
      </c>
      <c r="B13" s="26" t="s">
        <v>185</v>
      </c>
      <c r="C13" s="27" t="s">
        <v>186</v>
      </c>
      <c r="D13" s="53"/>
      <c r="E13" s="53"/>
      <c r="F13" s="53"/>
      <c r="G13" s="32">
        <v>4400</v>
      </c>
      <c r="K13" s="5"/>
    </row>
    <row r="14" spans="1:11" ht="16" customHeight="1">
      <c r="A14" s="26" t="s">
        <v>184</v>
      </c>
      <c r="B14" s="26" t="s">
        <v>17</v>
      </c>
      <c r="C14" s="27" t="s">
        <v>59</v>
      </c>
      <c r="D14" s="53"/>
      <c r="E14" s="53"/>
      <c r="F14" s="53"/>
      <c r="G14" s="41">
        <v>6650</v>
      </c>
      <c r="K14" s="5"/>
    </row>
    <row r="15" spans="1:11" ht="16" customHeight="1">
      <c r="A15" s="26" t="s">
        <v>191</v>
      </c>
      <c r="B15" s="26" t="s">
        <v>192</v>
      </c>
      <c r="C15" s="27" t="s">
        <v>59</v>
      </c>
      <c r="D15" s="53"/>
      <c r="E15" s="53"/>
      <c r="F15" s="53"/>
      <c r="G15" s="41">
        <v>3450</v>
      </c>
      <c r="K15" s="5"/>
    </row>
    <row r="16" spans="1:11" ht="16" customHeight="1">
      <c r="A16" s="26" t="s">
        <v>26</v>
      </c>
      <c r="B16" s="26" t="s">
        <v>25</v>
      </c>
      <c r="C16" s="27" t="s">
        <v>59</v>
      </c>
      <c r="D16" s="53"/>
      <c r="E16" s="53"/>
      <c r="F16" s="53"/>
      <c r="G16" s="41">
        <v>3800</v>
      </c>
      <c r="K16" s="5"/>
    </row>
    <row r="17" spans="1:17" ht="16" customHeight="1">
      <c r="A17" s="26" t="s">
        <v>38</v>
      </c>
      <c r="B17" s="26" t="s">
        <v>193</v>
      </c>
      <c r="C17" s="27" t="s">
        <v>59</v>
      </c>
      <c r="D17" s="53"/>
      <c r="E17" s="53"/>
      <c r="F17" s="53"/>
      <c r="G17" s="41">
        <v>3800</v>
      </c>
      <c r="K17" s="5"/>
    </row>
    <row r="18" spans="1:17" ht="16" customHeight="1">
      <c r="A18" s="26" t="s">
        <v>183</v>
      </c>
      <c r="B18" s="26" t="s">
        <v>27</v>
      </c>
      <c r="C18" s="27" t="s">
        <v>59</v>
      </c>
      <c r="D18" s="53"/>
      <c r="E18" s="53"/>
      <c r="F18" s="53"/>
      <c r="G18" s="41">
        <v>6800</v>
      </c>
      <c r="K18" s="5"/>
    </row>
    <row r="19" spans="1:17" ht="16" customHeight="1">
      <c r="A19" s="26" t="s">
        <v>67</v>
      </c>
      <c r="B19" s="26" t="s">
        <v>190</v>
      </c>
      <c r="C19" s="27" t="s">
        <v>186</v>
      </c>
      <c r="D19" s="53"/>
      <c r="E19" s="53"/>
      <c r="F19" s="53"/>
      <c r="G19" s="32">
        <v>3800</v>
      </c>
      <c r="K19" s="5"/>
    </row>
    <row r="20" spans="1:17" ht="16" customHeight="1">
      <c r="A20" s="26" t="s">
        <v>57</v>
      </c>
      <c r="B20" s="26" t="s">
        <v>58</v>
      </c>
      <c r="C20" s="31" t="s">
        <v>59</v>
      </c>
      <c r="D20" s="53"/>
      <c r="E20" s="53"/>
      <c r="F20" s="53"/>
      <c r="G20" s="32">
        <v>6600</v>
      </c>
      <c r="H20" s="3"/>
      <c r="I20" s="3"/>
      <c r="J20" s="3"/>
      <c r="K20" s="3"/>
      <c r="L20" s="3"/>
      <c r="M20" s="3"/>
      <c r="N20" s="3"/>
      <c r="O20" s="3"/>
      <c r="P20" s="3"/>
      <c r="Q20" s="3"/>
    </row>
    <row r="21" spans="1:17" ht="16" customHeight="1">
      <c r="A21" s="26" t="s">
        <v>72</v>
      </c>
      <c r="B21" s="26" t="s">
        <v>73</v>
      </c>
      <c r="C21" s="31" t="s">
        <v>59</v>
      </c>
      <c r="D21" s="53"/>
      <c r="E21" s="53"/>
      <c r="F21" s="53"/>
      <c r="G21" s="32">
        <v>8800</v>
      </c>
      <c r="H21" s="3"/>
      <c r="I21" s="3"/>
      <c r="J21" s="3"/>
      <c r="K21" s="3"/>
      <c r="L21" s="3"/>
      <c r="M21" s="3"/>
      <c r="N21" s="3"/>
      <c r="O21" s="3"/>
      <c r="P21" s="3"/>
      <c r="Q21" s="3"/>
    </row>
    <row r="22" spans="1:17" ht="16" customHeight="1">
      <c r="A22" s="26" t="s">
        <v>33</v>
      </c>
      <c r="B22" s="26" t="s">
        <v>19</v>
      </c>
      <c r="C22" s="27" t="s">
        <v>59</v>
      </c>
      <c r="D22" s="32">
        <v>5424.3</v>
      </c>
      <c r="E22" s="32">
        <v>5424.3</v>
      </c>
      <c r="F22" s="32">
        <v>500</v>
      </c>
      <c r="G22" s="41">
        <v>3600</v>
      </c>
      <c r="K22" s="5"/>
    </row>
    <row r="23" spans="1:17" ht="16" customHeight="1">
      <c r="A23" s="26" t="s">
        <v>34</v>
      </c>
      <c r="B23" s="26" t="s">
        <v>20</v>
      </c>
      <c r="C23" s="27" t="s">
        <v>59</v>
      </c>
      <c r="D23" s="32">
        <v>4438.8</v>
      </c>
      <c r="E23" s="32">
        <v>4438.8</v>
      </c>
      <c r="F23" s="32">
        <v>500</v>
      </c>
      <c r="G23" s="41">
        <v>3600</v>
      </c>
      <c r="K23" s="5"/>
    </row>
    <row r="24" spans="1:17">
      <c r="A24" s="78" t="s">
        <v>194</v>
      </c>
      <c r="B24" s="78" t="s">
        <v>6</v>
      </c>
      <c r="C24" s="79" t="s">
        <v>59</v>
      </c>
      <c r="D24" s="53"/>
      <c r="E24" s="53"/>
      <c r="F24" s="53"/>
      <c r="G24" s="41">
        <v>6400</v>
      </c>
    </row>
    <row r="25" spans="1:17" ht="16" customHeight="1">
      <c r="A25" s="26" t="s">
        <v>35</v>
      </c>
      <c r="B25" s="26" t="s">
        <v>21</v>
      </c>
      <c r="C25" s="27" t="s">
        <v>59</v>
      </c>
      <c r="D25" s="53"/>
      <c r="E25" s="53"/>
      <c r="F25" s="53"/>
      <c r="G25" s="41">
        <v>5400</v>
      </c>
    </row>
    <row r="26" spans="1:17" ht="16" customHeight="1">
      <c r="A26" s="26" t="s">
        <v>188</v>
      </c>
      <c r="B26" s="26" t="s">
        <v>189</v>
      </c>
      <c r="C26" s="27" t="s">
        <v>59</v>
      </c>
      <c r="D26" s="53"/>
      <c r="E26" s="53"/>
      <c r="F26" s="53"/>
      <c r="G26" s="41">
        <v>3450</v>
      </c>
    </row>
    <row r="27" spans="1:17" ht="16" customHeight="1">
      <c r="A27" s="26" t="s">
        <v>196</v>
      </c>
      <c r="B27" s="26" t="s">
        <v>29</v>
      </c>
      <c r="C27" s="27" t="s">
        <v>59</v>
      </c>
      <c r="D27" s="53"/>
      <c r="E27" s="53"/>
      <c r="F27" s="53"/>
      <c r="G27" s="41">
        <v>3450</v>
      </c>
    </row>
    <row r="28" spans="1:17" ht="15" customHeight="1">
      <c r="A28" s="26" t="s">
        <v>36</v>
      </c>
      <c r="B28" s="26" t="s">
        <v>30</v>
      </c>
      <c r="C28" s="27" t="s">
        <v>59</v>
      </c>
      <c r="D28" s="53"/>
      <c r="E28" s="53"/>
      <c r="F28" s="53"/>
      <c r="G28" s="41">
        <v>3450</v>
      </c>
    </row>
    <row r="29" spans="1:17" ht="15" customHeight="1">
      <c r="A29" s="26" t="s">
        <v>187</v>
      </c>
      <c r="B29" s="26" t="s">
        <v>195</v>
      </c>
      <c r="C29" s="27" t="s">
        <v>186</v>
      </c>
      <c r="D29" s="53"/>
      <c r="E29" s="53"/>
      <c r="F29" s="53"/>
      <c r="G29" s="41">
        <v>5400</v>
      </c>
    </row>
    <row r="30" spans="1:17" ht="16" customHeight="1">
      <c r="A30" s="43"/>
      <c r="B30" s="43"/>
      <c r="C30" s="17"/>
      <c r="D30" s="43"/>
      <c r="E30" s="43"/>
      <c r="F30" s="43"/>
      <c r="G30" s="76"/>
    </row>
    <row r="31" spans="1:17">
      <c r="A31" s="11" t="s">
        <v>2</v>
      </c>
      <c r="B31" s="11"/>
      <c r="C31" s="11"/>
      <c r="D31" s="14"/>
      <c r="E31" s="3"/>
      <c r="F31" s="3"/>
      <c r="G31" s="14"/>
    </row>
    <row r="32" spans="1:17">
      <c r="A32" s="20" t="s">
        <v>106</v>
      </c>
      <c r="B32" s="20"/>
      <c r="C32" s="20"/>
      <c r="D32" s="11"/>
      <c r="E32" s="11"/>
      <c r="F32" s="3"/>
      <c r="G32" s="14"/>
    </row>
    <row r="33" spans="1:11">
      <c r="A33" s="20" t="s">
        <v>45</v>
      </c>
      <c r="B33" s="20"/>
      <c r="C33" s="11"/>
      <c r="D33" s="14"/>
      <c r="E33" s="3"/>
      <c r="F33" s="3"/>
      <c r="G33" s="14"/>
    </row>
    <row r="34" spans="1:11">
      <c r="A34" s="20" t="s">
        <v>87</v>
      </c>
      <c r="B34" s="20"/>
      <c r="C34" s="11"/>
      <c r="D34" s="14"/>
      <c r="E34" s="3"/>
      <c r="F34" s="3"/>
      <c r="G34" s="14"/>
    </row>
    <row r="35" spans="1:11">
      <c r="A35" s="11" t="s">
        <v>120</v>
      </c>
      <c r="B35" s="11"/>
      <c r="C35" s="11"/>
      <c r="D35" s="14"/>
      <c r="E35" s="3"/>
      <c r="F35" s="3"/>
      <c r="G35" s="14"/>
    </row>
    <row r="36" spans="1:11" s="9" customFormat="1" ht="26.15" customHeight="1">
      <c r="A36" s="20" t="s">
        <v>145</v>
      </c>
      <c r="B36" s="20"/>
      <c r="C36" s="20"/>
      <c r="D36" s="11"/>
      <c r="E36" s="11"/>
      <c r="F36" s="11"/>
      <c r="G36" s="11"/>
      <c r="H36" s="11"/>
      <c r="I36" s="11"/>
      <c r="J36" s="11"/>
      <c r="K36" s="11"/>
    </row>
    <row r="37" spans="1:11" s="9" customFormat="1" ht="13">
      <c r="A37" s="9" t="s">
        <v>115</v>
      </c>
    </row>
    <row r="38" spans="1:11" s="9" customFormat="1" ht="8.25" customHeight="1"/>
    <row r="39" spans="1:11" s="9" customFormat="1" ht="13">
      <c r="A39" s="9" t="s">
        <v>133</v>
      </c>
    </row>
    <row r="40" spans="1:11" s="9" customFormat="1" ht="8.25" customHeight="1"/>
    <row r="41" spans="1:11" s="9" customFormat="1" ht="13">
      <c r="A41" s="9" t="s">
        <v>116</v>
      </c>
    </row>
    <row r="42" spans="1:11" ht="6.75" customHeight="1">
      <c r="D42"/>
      <c r="G42"/>
    </row>
    <row r="43" spans="1:11" s="9" customFormat="1" ht="15.75" customHeight="1">
      <c r="A43" s="20" t="s">
        <v>108</v>
      </c>
      <c r="B43" s="20"/>
      <c r="C43" s="20"/>
      <c r="D43" s="11"/>
      <c r="E43" s="11"/>
      <c r="F43" s="11"/>
      <c r="G43" s="11"/>
      <c r="H43" s="11"/>
      <c r="I43" s="11"/>
      <c r="J43" s="11"/>
      <c r="K43" s="11"/>
    </row>
    <row r="45" spans="1:11">
      <c r="A45" s="55" t="s">
        <v>131</v>
      </c>
      <c r="B45" s="55"/>
      <c r="C45" s="55" t="s">
        <v>147</v>
      </c>
    </row>
  </sheetData>
  <sortState xmlns:xlrd2="http://schemas.microsoft.com/office/spreadsheetml/2017/richdata2" ref="A7:T29">
    <sortCondition ref="A7:A29"/>
  </sortState>
  <mergeCells count="6">
    <mergeCell ref="H2:K2"/>
    <mergeCell ref="F4:F5"/>
    <mergeCell ref="E4:E5"/>
    <mergeCell ref="A4:C4"/>
    <mergeCell ref="D4:D5"/>
    <mergeCell ref="G4:G5"/>
  </mergeCells>
  <pageMargins left="0.7" right="0.7" top="0.75" bottom="0.75" header="0.3" footer="0.3"/>
  <pageSetup paperSize="9" scale="87" orientation="landscape" r:id="rId1"/>
  <headerFooter>
    <oddHeader>&amp;C&amp;"-,Bold"&amp;14         
 Fee Schedule 2025 (TAS)</oddHeader>
    <oddFooter>&amp;LInstitute of Training &amp; Further Education (RTO No. 6372)       &amp;R Fee Schedule 2025 (TAS) v1.0</oddFooter>
  </headerFooter>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VIC</vt:lpstr>
      <vt:lpstr>NSW</vt:lpstr>
      <vt:lpstr>QLD </vt:lpstr>
      <vt:lpstr>SA</vt:lpstr>
      <vt:lpstr>ACT</vt:lpstr>
      <vt:lpstr>TAS</vt:lpstr>
      <vt:lpstr>ACT!Print_Area</vt:lpstr>
      <vt:lpstr>NSW!Print_Area</vt:lpstr>
      <vt:lpstr>'QLD '!Print_Area</vt:lpstr>
      <vt:lpstr>SA!Print_Area</vt:lpstr>
      <vt:lpstr>TAS!Print_Area</vt:lpstr>
      <vt:lpstr>VIC!Print_Area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Deb Defina</cp:lastModifiedBy>
  <cp:lastPrinted>2026-02-10T04:43:31Z</cp:lastPrinted>
  <dcterms:created xsi:type="dcterms:W3CDTF">2017-01-30T01:39:24Z</dcterms:created>
  <dcterms:modified xsi:type="dcterms:W3CDTF">2026-03-11T05:01:45Z</dcterms:modified>
</cp:coreProperties>
</file>